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r00t\Downloads\"/>
    </mc:Choice>
  </mc:AlternateContent>
  <xr:revisionPtr revIDLastSave="0" documentId="13_ncr:1_{70CCBD35-ACAD-4D98-B68C-AB407BFE53DF}" xr6:coauthVersionLast="47" xr6:coauthVersionMax="47" xr10:uidLastSave="{00000000-0000-0000-0000-000000000000}"/>
  <bookViews>
    <workbookView xWindow="12900" yWindow="2535" windowWidth="21090" windowHeight="15600" tabRatio="516" activeTab="4" xr2:uid="{00000000-000D-0000-FFFF-FFFF00000000}"/>
  </bookViews>
  <sheets>
    <sheet name="System_components" sheetId="1" r:id="rId1"/>
    <sheet name="Indexes" sheetId="4" r:id="rId2"/>
    <sheet name="Azure_Firewall_Rules" sheetId="3" r:id="rId3"/>
    <sheet name="All_ports_&amp;_Flow" sheetId="2" r:id="rId4"/>
    <sheet name="Daily Log Sizing Estimator" sheetId="5" r:id="rId5"/>
    <sheet name="Design" sheetId="6" r:id="rId6"/>
  </sheets>
  <definedNames>
    <definedName name="_xlnm._FilterDatabase" localSheetId="3" hidden="1">'All_ports_&amp;_Flow'!$A$1:$H$56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5" l="1"/>
  <c r="C18" i="5"/>
  <c r="B18" i="5"/>
  <c r="J17" i="5"/>
  <c r="I17" i="5"/>
  <c r="H17" i="5"/>
  <c r="G17" i="5"/>
  <c r="F17" i="5"/>
  <c r="D17" i="5"/>
  <c r="J16" i="5"/>
  <c r="I16" i="5"/>
  <c r="H16" i="5"/>
  <c r="G16" i="5"/>
  <c r="F16" i="5"/>
  <c r="D16" i="5"/>
  <c r="J15" i="5"/>
  <c r="I15" i="5"/>
  <c r="H15" i="5"/>
  <c r="G15" i="5"/>
  <c r="F15" i="5"/>
  <c r="D15" i="5"/>
  <c r="J14" i="5"/>
  <c r="I14" i="5"/>
  <c r="H14" i="5"/>
  <c r="G14" i="5"/>
  <c r="F14" i="5"/>
  <c r="D14" i="5"/>
  <c r="J13" i="5"/>
  <c r="I13" i="5"/>
  <c r="H13" i="5"/>
  <c r="G13" i="5"/>
  <c r="F13" i="5"/>
  <c r="D13" i="5"/>
  <c r="J12" i="5"/>
  <c r="I12" i="5"/>
  <c r="H12" i="5"/>
  <c r="G12" i="5"/>
  <c r="F12" i="5"/>
  <c r="D12" i="5"/>
  <c r="J11" i="5"/>
  <c r="I11" i="5"/>
  <c r="H11" i="5"/>
  <c r="G11" i="5"/>
  <c r="F11" i="5"/>
  <c r="D11" i="5"/>
  <c r="J10" i="5"/>
  <c r="I10" i="5"/>
  <c r="H10" i="5"/>
  <c r="G10" i="5"/>
  <c r="F10" i="5"/>
  <c r="D10" i="5"/>
  <c r="J9" i="5"/>
  <c r="I9" i="5"/>
  <c r="H9" i="5"/>
  <c r="G9" i="5"/>
  <c r="F9" i="5"/>
  <c r="D9" i="5"/>
  <c r="J8" i="5"/>
  <c r="I8" i="5"/>
  <c r="H8" i="5"/>
  <c r="G8" i="5"/>
  <c r="F8" i="5"/>
  <c r="D8" i="5"/>
  <c r="J7" i="5"/>
  <c r="I7" i="5"/>
  <c r="H7" i="5"/>
  <c r="G7" i="5"/>
  <c r="F7" i="5"/>
  <c r="D7" i="5"/>
  <c r="J6" i="5"/>
  <c r="I6" i="5"/>
  <c r="H6" i="5"/>
  <c r="G6" i="5"/>
  <c r="F6" i="5"/>
  <c r="D6" i="5"/>
  <c r="J5" i="5"/>
  <c r="I5" i="5"/>
  <c r="H5" i="5"/>
  <c r="G5" i="5"/>
  <c r="F5" i="5"/>
  <c r="D5" i="5"/>
  <c r="J4" i="5"/>
  <c r="I4" i="5"/>
  <c r="H4" i="5"/>
  <c r="G4" i="5"/>
  <c r="F4" i="5"/>
  <c r="D4" i="5"/>
  <c r="J3" i="5"/>
  <c r="I3" i="5"/>
  <c r="H3" i="5"/>
  <c r="G3" i="5"/>
  <c r="F3" i="5"/>
  <c r="D3" i="5"/>
  <c r="D18" i="5" s="1"/>
  <c r="G18" i="5" l="1"/>
  <c r="B23" i="5" s="1"/>
  <c r="F27" i="5" s="1"/>
  <c r="H18" i="5"/>
  <c r="B24" i="5" s="1"/>
  <c r="I18" i="5"/>
  <c r="B25" i="5" s="1"/>
  <c r="J18" i="5"/>
  <c r="B26" i="5" s="1"/>
  <c r="F18" i="5"/>
  <c r="G27" i="5"/>
  <c r="E25" i="5" l="1"/>
  <c r="F25" i="5"/>
  <c r="G25" i="5"/>
  <c r="E27" i="5"/>
</calcChain>
</file>

<file path=xl/sharedStrings.xml><?xml version="1.0" encoding="utf-8"?>
<sst xmlns="http://schemas.openxmlformats.org/spreadsheetml/2006/main" count="608" uniqueCount="141">
  <si>
    <t>AZE-SPL-IDX01</t>
  </si>
  <si>
    <t>AZE-SPL-IDX02</t>
  </si>
  <si>
    <t>AZE-SPL-IDX03</t>
  </si>
  <si>
    <t>AZE-SPL-SH01</t>
  </si>
  <si>
    <t>AZE-SPL-CM01</t>
  </si>
  <si>
    <t>AZE-SPL-LB01</t>
  </si>
  <si>
    <t>Description</t>
  </si>
  <si>
    <t>From Zone</t>
  </si>
  <si>
    <t>Source IP</t>
  </si>
  <si>
    <t>To Zone</t>
  </si>
  <si>
    <t>Destination IP</t>
  </si>
  <si>
    <t>TCP/UDP</t>
  </si>
  <si>
    <t>Port #</t>
  </si>
  <si>
    <t>TCP</t>
  </si>
  <si>
    <t>Forwarders to Deployment Server</t>
  </si>
  <si>
    <t>Event forwarding to Forwarders</t>
  </si>
  <si>
    <t>ANY</t>
  </si>
  <si>
    <t>Search Head to Indexers</t>
  </si>
  <si>
    <t>Search Head to License Master</t>
  </si>
  <si>
    <t>Search Head to Deployment Server</t>
  </si>
  <si>
    <t>Search Head to Cluster Master</t>
  </si>
  <si>
    <t>Forwarders to Splunk Indexers</t>
  </si>
  <si>
    <t>Indexers to License Master</t>
  </si>
  <si>
    <t>Indexers to Cluster Master</t>
  </si>
  <si>
    <t>Indexers to Deployment Server</t>
  </si>
  <si>
    <t>Comments</t>
  </si>
  <si>
    <t>Is this needed if we have the cluster master managing the indexer?</t>
  </si>
  <si>
    <t>Indexer replication</t>
  </si>
  <si>
    <t>Deployment Server to License Master</t>
  </si>
  <si>
    <t>Cluster Master to Search Head</t>
  </si>
  <si>
    <t>Cluster Master to Indexers</t>
  </si>
  <si>
    <t>Cluster Master to License Master</t>
  </si>
  <si>
    <t>External APPs to Query SH</t>
  </si>
  <si>
    <t>Load Balancer to Search Head</t>
  </si>
  <si>
    <t>Do we want to have this ability… ServiceNow?</t>
  </si>
  <si>
    <t>TBD</t>
  </si>
  <si>
    <t>IP Address</t>
  </si>
  <si>
    <t>80/443</t>
  </si>
  <si>
    <t>Tenable</t>
  </si>
  <si>
    <t>All</t>
  </si>
  <si>
    <t>Users to load balancer</t>
  </si>
  <si>
    <t>Need to discuss how we want to handle this access.</t>
  </si>
  <si>
    <t>Index Name</t>
  </si>
  <si>
    <t>Data sources</t>
  </si>
  <si>
    <t>All time</t>
  </si>
  <si>
    <t>win_evt</t>
  </si>
  <si>
    <t>net_sec</t>
  </si>
  <si>
    <t>Windows Events, perf mon</t>
  </si>
  <si>
    <t>Security Team, Desktop team</t>
  </si>
  <si>
    <t>linux</t>
  </si>
  <si>
    <t>Red Hat, HP-UX</t>
  </si>
  <si>
    <t>email</t>
  </si>
  <si>
    <t>network</t>
  </si>
  <si>
    <t>Routers, Switches, Load Balancers, Cisco ASA, NetScaler, Cisco telepresence</t>
  </si>
  <si>
    <t>FireEye NX, IDS, Palo Alto, OpenDNS, Cisco ISE, SEP</t>
  </si>
  <si>
    <t>Access</t>
  </si>
  <si>
    <t>Retention</t>
  </si>
  <si>
    <t>Deployment Server to Indexers</t>
  </si>
  <si>
    <t>optional flow used for forwarding Splunk's internal indexes (a recommended best practice)</t>
  </si>
  <si>
    <t>License Master to Indexers</t>
  </si>
  <si>
    <t>**This is subject to change**</t>
  </si>
  <si>
    <t>172.30.205.31</t>
  </si>
  <si>
    <t>Email notifications SMTP</t>
  </si>
  <si>
    <t>Daily Log Sizing Estimator</t>
  </si>
  <si>
    <t>Data Source</t>
  </si>
  <si>
    <t>Estimated Byte per Event</t>
  </si>
  <si>
    <t>Avg Events Per Day</t>
  </si>
  <si>
    <t>Average EPS</t>
  </si>
  <si>
    <t>Number of Devices</t>
  </si>
  <si>
    <t>Total Bytes</t>
  </si>
  <si>
    <t>Total KB</t>
  </si>
  <si>
    <t>Total MB</t>
  </si>
  <si>
    <t>Total GB</t>
  </si>
  <si>
    <t>Total Terrabytes</t>
  </si>
  <si>
    <t>Windows Evt Logs</t>
  </si>
  <si>
    <t>Windows Domain</t>
  </si>
  <si>
    <t>go to large sites, how lg are the logs, windows max size, how often does it roll, how many DC in these sites?</t>
  </si>
  <si>
    <t>HP-UX</t>
  </si>
  <si>
    <t>RedHat</t>
  </si>
  <si>
    <t>Cisco ASA</t>
  </si>
  <si>
    <t>FireEye NX</t>
  </si>
  <si>
    <t>Palo Alto</t>
  </si>
  <si>
    <t>Brightmail-DR</t>
  </si>
  <si>
    <t>Brightmail-PROD</t>
  </si>
  <si>
    <t>FireEye EX</t>
  </si>
  <si>
    <t>SEP</t>
  </si>
  <si>
    <t>Cisco ISE</t>
  </si>
  <si>
    <t>Cisco Telepresence</t>
  </si>
  <si>
    <t>Totals</t>
  </si>
  <si>
    <t>Estimated Daily Results</t>
  </si>
  <si>
    <t>Data Retention Calculator</t>
  </si>
  <si>
    <t>Measurement</t>
  </si>
  <si>
    <t>Daily Est</t>
  </si>
  <si>
    <t>Required Data Retention Period (Days)</t>
  </si>
  <si>
    <t>KB</t>
  </si>
  <si>
    <t>Splunk Compression Ratio Variable</t>
  </si>
  <si>
    <t>MB</t>
  </si>
  <si>
    <t>Raw Data Storage (MB)</t>
  </si>
  <si>
    <t>Raw Data Storage (GB)</t>
  </si>
  <si>
    <t>Raw Data Storage (TB)</t>
  </si>
  <si>
    <t>GB</t>
  </si>
  <si>
    <t>TB</t>
  </si>
  <si>
    <t>Est Splunk Data Storage</t>
  </si>
  <si>
    <t>Est Splunk Data Storage (GB)</t>
  </si>
  <si>
    <t>Est Splunk Data Storage (TB)</t>
  </si>
  <si>
    <t>Instructions:</t>
  </si>
  <si>
    <t xml:space="preserve">Use this calculator to help estimate the size of daily logs that you are targeting for Splunk.   The area's highlighted in green are where you can input specific metrics from your environment.   The area's highlighted in yellow are best practices, or suggested settings, that are represnetations of customer feedback and Splunk internal analysis.  You can adjust these if you are seeing different values in your environment.   Also, in their are seperate worksheets that have some real world statistics that were leveraged for setting the best practice values entered in yellow above.   </t>
  </si>
  <si>
    <t>10.22.2.11</t>
  </si>
  <si>
    <t>10.22.2.12</t>
  </si>
  <si>
    <t>MIA-SPL-FWD01</t>
  </si>
  <si>
    <t>MIA-SPL-FWD02</t>
  </si>
  <si>
    <t>MIA-SPL-DPL01</t>
  </si>
  <si>
    <t>MIA-SPL-LMC01</t>
  </si>
  <si>
    <t xml:space="preserve">External (Azure Side) </t>
  </si>
  <si>
    <t xml:space="preserve">Internal (Miami Office Side) </t>
  </si>
  <si>
    <t>172.22.2.11</t>
  </si>
  <si>
    <t>172.22.2.12</t>
  </si>
  <si>
    <t>10.22.2.21</t>
  </si>
  <si>
    <t>172.22.2.31</t>
  </si>
  <si>
    <t>10.22.2.13</t>
  </si>
  <si>
    <t>10.22.2.31</t>
  </si>
  <si>
    <t>10.22.2.111</t>
  </si>
  <si>
    <t>172.22.2.51</t>
  </si>
  <si>
    <t>172.22.2.52</t>
  </si>
  <si>
    <t>172.22.2.21</t>
  </si>
  <si>
    <t xml:space="preserve">Splunk Environment Naming </t>
  </si>
  <si>
    <t>10.22.0.0/16</t>
  </si>
  <si>
    <t>172.21.1.25</t>
  </si>
  <si>
    <t>Security Team, Server team</t>
  </si>
  <si>
    <t>Security Team, Network Team</t>
  </si>
  <si>
    <t>FireEye EX, Brightmail, Exchange</t>
  </si>
  <si>
    <t>Security Team, Server Team, Back-End Support Team</t>
  </si>
  <si>
    <t>For Example, ServiceNow</t>
  </si>
  <si>
    <t>Discuss this internally</t>
  </si>
  <si>
    <t>Best Practice Recommendation</t>
  </si>
  <si>
    <t>Tenable Scanner</t>
  </si>
  <si>
    <t>Tenable Security Center</t>
  </si>
  <si>
    <t>Used for email notifications</t>
  </si>
  <si>
    <t>Used for email communications</t>
  </si>
  <si>
    <t>SIEM</t>
  </si>
  <si>
    <t>F5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</si>
</sst>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0" x14ac:knownFonts="1">
    <font>
      <sz val="11"/>
      <color theme="1"/>
      <name val="Calibri"/>
      <family val="2"/>
      <scheme val="minor"/>
    </font>
    <font>
      <b/>
      <sz val="11"/>
      <color rgb="FFFF0000"/>
      <name val="Calibri"/>
      <family val="2"/>
      <scheme val="minor"/>
    </font>
    <font>
      <sz val="11"/>
      <color rgb="FF006100"/>
      <name val="Calibri"/>
      <family val="2"/>
      <scheme val="minor"/>
    </font>
    <font>
      <sz val="11"/>
      <color rgb="FF9C5700"/>
      <name val="Calibri"/>
      <family val="2"/>
      <scheme val="minor"/>
    </font>
    <font>
      <b/>
      <sz val="11"/>
      <color theme="0"/>
      <name val="Calibri"/>
      <family val="2"/>
      <scheme val="minor"/>
    </font>
    <font>
      <sz val="11"/>
      <color theme="0"/>
      <name val="Calibri"/>
      <family val="2"/>
      <scheme val="minor"/>
    </font>
    <font>
      <b/>
      <sz val="16"/>
      <color theme="1"/>
      <name val="Calibri"/>
      <family val="2"/>
      <scheme val="minor"/>
    </font>
    <font>
      <b/>
      <i/>
      <sz val="12"/>
      <color theme="1"/>
      <name val="Calibri"/>
      <family val="2"/>
      <scheme val="minor"/>
    </font>
    <font>
      <b/>
      <sz val="12"/>
      <color theme="1"/>
      <name val="Calibri"/>
      <family val="2"/>
      <scheme val="minor"/>
    </font>
    <font>
      <b/>
      <sz val="18"/>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EB9C"/>
      </patternFill>
    </fill>
    <fill>
      <patternFill patternType="solid">
        <fgColor rgb="FF0070C0"/>
        <bgColor indexed="64"/>
      </patternFill>
    </fill>
    <fill>
      <patternFill patternType="solid">
        <fgColor theme="6" tint="-0.249977111117893"/>
        <bgColor indexed="64"/>
      </patternFill>
    </fill>
    <fill>
      <patternFill patternType="solid">
        <fgColor theme="4" tint="0.39997558519241921"/>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
      <patternFill patternType="solid">
        <fgColor rgb="FF7030A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indexed="64"/>
      </right>
      <top/>
      <bottom style="medium">
        <color indexed="64"/>
      </bottom>
      <diagonal/>
    </border>
  </borders>
  <cellStyleXfs count="3">
    <xf numFmtId="0" fontId="0" fillId="0" borderId="0"/>
    <xf numFmtId="0" fontId="2" fillId="3" borderId="0" applyNumberFormat="0" applyBorder="0" applyAlignment="0" applyProtection="0"/>
    <xf numFmtId="0" fontId="3" fillId="4" borderId="0" applyNumberFormat="0" applyBorder="0" applyAlignment="0" applyProtection="0"/>
  </cellStyleXfs>
  <cellXfs count="75">
    <xf numFmtId="0" fontId="0" fillId="0" borderId="0" xfId="0"/>
    <xf numFmtId="0" fontId="1" fillId="0" borderId="0" xfId="0" applyFont="1"/>
    <xf numFmtId="0" fontId="4" fillId="5" borderId="1" xfId="0" applyFont="1" applyFill="1" applyBorder="1"/>
    <xf numFmtId="0" fontId="0" fillId="0" borderId="1" xfId="0" applyBorder="1"/>
    <xf numFmtId="0" fontId="0" fillId="2" borderId="1" xfId="0" applyFill="1" applyBorder="1"/>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2" fillId="3" borderId="8" xfId="1" applyBorder="1"/>
    <xf numFmtId="0" fontId="3" fillId="4" borderId="9" xfId="2" applyBorder="1"/>
    <xf numFmtId="3" fontId="2" fillId="3" borderId="9" xfId="1" applyNumberFormat="1" applyBorder="1"/>
    <xf numFmtId="0" fontId="2" fillId="3" borderId="9" xfId="1" applyBorder="1"/>
    <xf numFmtId="3" fontId="0" fillId="0" borderId="9" xfId="0" applyNumberFormat="1" applyBorder="1"/>
    <xf numFmtId="164" fontId="0" fillId="0" borderId="9" xfId="0" applyNumberFormat="1" applyBorder="1"/>
    <xf numFmtId="164" fontId="0" fillId="0" borderId="10" xfId="0" applyNumberFormat="1" applyBorder="1"/>
    <xf numFmtId="0" fontId="2" fillId="3" borderId="11" xfId="1" applyBorder="1"/>
    <xf numFmtId="0" fontId="3" fillId="4" borderId="1" xfId="2" applyBorder="1"/>
    <xf numFmtId="3" fontId="2" fillId="3" borderId="1" xfId="1" applyNumberFormat="1" applyBorder="1"/>
    <xf numFmtId="0" fontId="2" fillId="3" borderId="1" xfId="1" applyBorder="1"/>
    <xf numFmtId="3" fontId="0" fillId="0" borderId="1" xfId="0" applyNumberFormat="1" applyBorder="1"/>
    <xf numFmtId="164" fontId="0" fillId="0" borderId="1" xfId="0" applyNumberFormat="1" applyBorder="1"/>
    <xf numFmtId="164" fontId="0" fillId="0" borderId="12" xfId="0" applyNumberFormat="1" applyBorder="1"/>
    <xf numFmtId="3" fontId="7" fillId="0" borderId="13" xfId="0" applyNumberFormat="1" applyFont="1" applyBorder="1"/>
    <xf numFmtId="0" fontId="7" fillId="0" borderId="5" xfId="0" applyFont="1" applyBorder="1" applyAlignment="1">
      <alignment horizontal="center" vertical="center"/>
    </xf>
    <xf numFmtId="0" fontId="7" fillId="0" borderId="7" xfId="0" applyFont="1" applyBorder="1" applyAlignment="1">
      <alignment horizontal="center" vertical="center"/>
    </xf>
    <xf numFmtId="3" fontId="2" fillId="3" borderId="16" xfId="1" applyNumberFormat="1" applyBorder="1"/>
    <xf numFmtId="0" fontId="8" fillId="0" borderId="14" xfId="0" applyFont="1" applyBorder="1" applyAlignment="1">
      <alignment horizontal="center" vertical="center"/>
    </xf>
    <xf numFmtId="4" fontId="0" fillId="0" borderId="16" xfId="0" applyNumberFormat="1" applyBorder="1"/>
    <xf numFmtId="3" fontId="0" fillId="0" borderId="0" xfId="0" applyNumberFormat="1"/>
    <xf numFmtId="9" fontId="3" fillId="4" borderId="19" xfId="2" applyNumberFormat="1" applyBorder="1"/>
    <xf numFmtId="0" fontId="8" fillId="0" borderId="11" xfId="0" applyFont="1" applyBorder="1" applyAlignment="1">
      <alignment horizontal="center" vertical="center"/>
    </xf>
    <xf numFmtId="4" fontId="0" fillId="0" borderId="12" xfId="0" applyNumberFormat="1" applyBorder="1"/>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4" fontId="0" fillId="0" borderId="17" xfId="0" applyNumberFormat="1" applyBorder="1"/>
    <xf numFmtId="4" fontId="0" fillId="0" borderId="18" xfId="0" applyNumberFormat="1" applyBorder="1"/>
    <xf numFmtId="164" fontId="0" fillId="0" borderId="19" xfId="0" applyNumberFormat="1" applyBorder="1"/>
    <xf numFmtId="0" fontId="8" fillId="0" borderId="20" xfId="0" applyFont="1" applyBorder="1" applyAlignment="1">
      <alignment horizontal="center" vertical="center"/>
    </xf>
    <xf numFmtId="164" fontId="0" fillId="0" borderId="21" xfId="0" applyNumberFormat="1" applyBorder="1"/>
    <xf numFmtId="3" fontId="7" fillId="0" borderId="14" xfId="0" applyNumberFormat="1" applyFont="1" applyBorder="1" applyAlignment="1">
      <alignment horizontal="center" vertical="center" wrapText="1"/>
    </xf>
    <xf numFmtId="4" fontId="0" fillId="0" borderId="20" xfId="0" applyNumberFormat="1" applyBorder="1"/>
    <xf numFmtId="4" fontId="0" fillId="0" borderId="22" xfId="0" applyNumberFormat="1" applyBorder="1"/>
    <xf numFmtId="9" fontId="0" fillId="0" borderId="0" xfId="0" applyNumberFormat="1"/>
    <xf numFmtId="0" fontId="0" fillId="8" borderId="1" xfId="0" applyFill="1" applyBorder="1"/>
    <xf numFmtId="0" fontId="0" fillId="9" borderId="1" xfId="0" applyFill="1" applyBorder="1"/>
    <xf numFmtId="0" fontId="0" fillId="10" borderId="1" xfId="0" applyFill="1" applyBorder="1"/>
    <xf numFmtId="0" fontId="0" fillId="12" borderId="1" xfId="0" applyFill="1" applyBorder="1"/>
    <xf numFmtId="0" fontId="5" fillId="11" borderId="1" xfId="0" applyFont="1" applyFill="1" applyBorder="1"/>
    <xf numFmtId="0" fontId="0" fillId="0" borderId="1" xfId="0" applyFill="1" applyBorder="1"/>
    <xf numFmtId="0" fontId="7" fillId="0" borderId="20" xfId="0" applyFont="1" applyBorder="1"/>
    <xf numFmtId="3" fontId="7" fillId="0" borderId="22" xfId="0" applyNumberFormat="1" applyFont="1" applyBorder="1"/>
    <xf numFmtId="3" fontId="7" fillId="0" borderId="31" xfId="0" applyNumberFormat="1" applyFont="1" applyBorder="1"/>
    <xf numFmtId="0" fontId="0" fillId="0" borderId="23"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0" fillId="0" borderId="26" xfId="0" applyBorder="1" applyAlignment="1">
      <alignment horizontal="center" wrapText="1"/>
    </xf>
    <xf numFmtId="0" fontId="0" fillId="0" borderId="0" xfId="0"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6" fillId="6" borderId="2" xfId="0" applyFont="1" applyFill="1" applyBorder="1" applyAlignment="1">
      <alignment horizontal="center"/>
    </xf>
    <xf numFmtId="0" fontId="6" fillId="6" borderId="3" xfId="0" applyFont="1" applyFill="1" applyBorder="1" applyAlignment="1">
      <alignment horizontal="center"/>
    </xf>
    <xf numFmtId="0" fontId="6" fillId="6" borderId="4" xfId="0" applyFont="1" applyFill="1" applyBorder="1" applyAlignment="1">
      <alignment horizontal="center"/>
    </xf>
    <xf numFmtId="0" fontId="6" fillId="7" borderId="2" xfId="0" applyFont="1" applyFill="1" applyBorder="1" applyAlignment="1">
      <alignment horizontal="center"/>
    </xf>
    <xf numFmtId="0" fontId="6" fillId="7" borderId="4" xfId="0" applyFont="1" applyFill="1" applyBorder="1" applyAlignment="1">
      <alignment horizontal="center"/>
    </xf>
    <xf numFmtId="0" fontId="6" fillId="7" borderId="3" xfId="0" applyFont="1" applyFill="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cellXfs>
  <cellStyles count="3">
    <cellStyle name="Good" xfId="1" builtinId="26"/>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1</xdr:row>
      <xdr:rowOff>95250</xdr:rowOff>
    </xdr:from>
    <xdr:to>
      <xdr:col>28</xdr:col>
      <xdr:colOff>426487</xdr:colOff>
      <xdr:row>56</xdr:row>
      <xdr:rowOff>93940</xdr:rowOff>
    </xdr:to>
    <xdr:pic>
      <xdr:nvPicPr>
        <xdr:cNvPr id="3" name="Picture 2">
          <a:extLst>
            <a:ext uri="{FF2B5EF4-FFF2-40B4-BE49-F238E27FC236}">
              <a16:creationId xmlns:a16="http://schemas.microsoft.com/office/drawing/2014/main" id="{C36207C1-0DA2-46BC-BBF2-0F54693F81CE}"/>
            </a:ext>
          </a:extLst>
        </xdr:cNvPr>
        <xdr:cNvPicPr>
          <a:picLocks noChangeAspect="1"/>
        </xdr:cNvPicPr>
      </xdr:nvPicPr>
      <xdr:blipFill>
        <a:blip xmlns:r="http://schemas.openxmlformats.org/officeDocument/2006/relationships" r:embed="rId1"/>
        <a:stretch>
          <a:fillRect/>
        </a:stretch>
      </xdr:blipFill>
      <xdr:spPr>
        <a:xfrm>
          <a:off x="390525" y="285750"/>
          <a:ext cx="17104762" cy="1047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showGridLines="0" zoomScaleNormal="100" workbookViewId="0">
      <pane ySplit="1" topLeftCell="A2" activePane="bottomLeft" state="frozen"/>
      <selection pane="bottomLeft" activeCell="G25" sqref="G25"/>
    </sheetView>
  </sheetViews>
  <sheetFormatPr defaultRowHeight="15" x14ac:dyDescent="0.25"/>
  <cols>
    <col min="1" max="1" width="26.85546875" bestFit="1" customWidth="1"/>
    <col min="2" max="2" width="10.7109375" bestFit="1" customWidth="1"/>
  </cols>
  <sheetData>
    <row r="1" spans="1:2" x14ac:dyDescent="0.25">
      <c r="A1" s="2" t="s">
        <v>125</v>
      </c>
      <c r="B1" s="2" t="s">
        <v>36</v>
      </c>
    </row>
    <row r="2" spans="1:2" x14ac:dyDescent="0.35">
      <c r="A2" s="3" t="s">
        <v>109</v>
      </c>
      <c r="B2" s="3" t="s">
        <v>115</v>
      </c>
    </row>
    <row r="3" spans="1:2" x14ac:dyDescent="0.35">
      <c r="A3" s="3" t="s">
        <v>110</v>
      </c>
      <c r="B3" s="3" t="s">
        <v>116</v>
      </c>
    </row>
    <row r="4" spans="1:2" x14ac:dyDescent="0.35">
      <c r="A4" s="3" t="s">
        <v>111</v>
      </c>
      <c r="B4" s="3" t="s">
        <v>124</v>
      </c>
    </row>
    <row r="5" spans="1:2" x14ac:dyDescent="0.35">
      <c r="A5" s="3" t="s">
        <v>112</v>
      </c>
      <c r="B5" s="3" t="s">
        <v>118</v>
      </c>
    </row>
    <row r="6" spans="1:2" x14ac:dyDescent="0.35">
      <c r="A6" s="44" t="s">
        <v>0</v>
      </c>
      <c r="B6" s="44" t="s">
        <v>119</v>
      </c>
    </row>
    <row r="7" spans="1:2" x14ac:dyDescent="0.35">
      <c r="A7" s="44" t="s">
        <v>1</v>
      </c>
      <c r="B7" s="44" t="s">
        <v>119</v>
      </c>
    </row>
    <row r="8" spans="1:2" x14ac:dyDescent="0.35">
      <c r="A8" s="44" t="s">
        <v>2</v>
      </c>
      <c r="B8" s="44" t="s">
        <v>119</v>
      </c>
    </row>
    <row r="9" spans="1:2" x14ac:dyDescent="0.35">
      <c r="A9" s="44" t="s">
        <v>3</v>
      </c>
      <c r="B9" s="44" t="s">
        <v>117</v>
      </c>
    </row>
    <row r="10" spans="1:2" x14ac:dyDescent="0.35">
      <c r="A10" s="44" t="s">
        <v>4</v>
      </c>
      <c r="B10" s="44" t="s">
        <v>120</v>
      </c>
    </row>
    <row r="11" spans="1:2" x14ac:dyDescent="0.35">
      <c r="A11" s="44" t="s">
        <v>5</v>
      </c>
      <c r="B11" s="44" t="s">
        <v>121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showGridLines="0" workbookViewId="0">
      <pane ySplit="1" topLeftCell="A2" activePane="bottomLeft" state="frozen"/>
      <selection pane="bottomLeft" activeCell="B31" sqref="B31"/>
    </sheetView>
  </sheetViews>
  <sheetFormatPr defaultRowHeight="15" x14ac:dyDescent="0.25"/>
  <cols>
    <col min="1" max="1" width="11.7109375" bestFit="1" customWidth="1"/>
    <col min="2" max="2" width="69.5703125" bestFit="1" customWidth="1"/>
    <col min="3" max="3" width="48.140625" bestFit="1" customWidth="1"/>
    <col min="4" max="4" width="9.85546875" bestFit="1" customWidth="1"/>
  </cols>
  <sheetData>
    <row r="1" spans="1:4" x14ac:dyDescent="0.25">
      <c r="A1" s="2" t="s">
        <v>42</v>
      </c>
      <c r="B1" s="2" t="s">
        <v>43</v>
      </c>
      <c r="C1" s="2" t="s">
        <v>55</v>
      </c>
      <c r="D1" s="2" t="s">
        <v>56</v>
      </c>
    </row>
    <row r="2" spans="1:4" x14ac:dyDescent="0.35">
      <c r="A2" s="3" t="s">
        <v>52</v>
      </c>
      <c r="B2" s="3" t="s">
        <v>53</v>
      </c>
      <c r="C2" s="3" t="s">
        <v>129</v>
      </c>
      <c r="D2" s="3" t="s">
        <v>44</v>
      </c>
    </row>
    <row r="3" spans="1:4" x14ac:dyDescent="0.35">
      <c r="A3" s="3" t="s">
        <v>46</v>
      </c>
      <c r="B3" s="3" t="s">
        <v>54</v>
      </c>
      <c r="C3" s="3" t="s">
        <v>129</v>
      </c>
      <c r="D3" s="3" t="s">
        <v>44</v>
      </c>
    </row>
    <row r="4" spans="1:4" x14ac:dyDescent="0.35">
      <c r="A4" s="3" t="s">
        <v>45</v>
      </c>
      <c r="B4" s="3" t="s">
        <v>47</v>
      </c>
      <c r="C4" s="3" t="s">
        <v>48</v>
      </c>
      <c r="D4" s="3" t="s">
        <v>44</v>
      </c>
    </row>
    <row r="5" spans="1:4" x14ac:dyDescent="0.35">
      <c r="A5" s="3" t="s">
        <v>49</v>
      </c>
      <c r="B5" s="3" t="s">
        <v>50</v>
      </c>
      <c r="C5" s="3" t="s">
        <v>131</v>
      </c>
      <c r="D5" s="3" t="s">
        <v>44</v>
      </c>
    </row>
    <row r="6" spans="1:4" x14ac:dyDescent="0.35">
      <c r="A6" s="3" t="s">
        <v>51</v>
      </c>
      <c r="B6" s="3" t="s">
        <v>130</v>
      </c>
      <c r="C6" s="3" t="s">
        <v>128</v>
      </c>
      <c r="D6" s="3" t="s">
        <v>44</v>
      </c>
    </row>
    <row r="9" spans="1:4" x14ac:dyDescent="0.35">
      <c r="B9" s="1" t="s">
        <v>60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
  <sheetViews>
    <sheetView showGridLines="0" workbookViewId="0">
      <pane ySplit="1" topLeftCell="A2" activePane="bottomLeft" state="frozen"/>
      <selection pane="bottomLeft" activeCell="H35" sqref="H35"/>
    </sheetView>
  </sheetViews>
  <sheetFormatPr defaultRowHeight="15" x14ac:dyDescent="0.25"/>
  <cols>
    <col min="1" max="1" width="32.42578125" bestFit="1" customWidth="1"/>
    <col min="2" max="2" width="26.5703125" bestFit="1" customWidth="1"/>
    <col min="3" max="3" width="10.7109375" bestFit="1" customWidth="1"/>
    <col min="4" max="4" width="26.5703125" bestFit="1" customWidth="1"/>
    <col min="5" max="5" width="13.5703125" bestFit="1" customWidth="1"/>
    <col min="6" max="6" width="9" bestFit="1" customWidth="1"/>
    <col min="7" max="7" width="6.85546875" bestFit="1" customWidth="1"/>
    <col min="8" max="8" width="61.85546875" bestFit="1" customWidth="1"/>
  </cols>
  <sheetData>
    <row r="1" spans="1:8" x14ac:dyDescent="0.25">
      <c r="A1" s="2" t="s">
        <v>6</v>
      </c>
      <c r="B1" s="2" t="s">
        <v>7</v>
      </c>
      <c r="C1" s="2" t="s">
        <v>8</v>
      </c>
      <c r="D1" s="2" t="s">
        <v>9</v>
      </c>
      <c r="E1" s="2" t="s">
        <v>10</v>
      </c>
      <c r="F1" s="2" t="s">
        <v>11</v>
      </c>
      <c r="G1" s="2" t="s">
        <v>12</v>
      </c>
      <c r="H1" s="2" t="s">
        <v>25</v>
      </c>
    </row>
    <row r="2" spans="1:8" ht="14.45" x14ac:dyDescent="0.35">
      <c r="A2" s="3" t="s">
        <v>57</v>
      </c>
      <c r="B2" s="3" t="s">
        <v>114</v>
      </c>
      <c r="C2" s="3" t="s">
        <v>124</v>
      </c>
      <c r="D2" s="3" t="s">
        <v>113</v>
      </c>
      <c r="E2" s="3" t="s">
        <v>107</v>
      </c>
      <c r="F2" s="3" t="s">
        <v>13</v>
      </c>
      <c r="G2" s="46">
        <v>9997</v>
      </c>
      <c r="H2" s="3" t="s">
        <v>134</v>
      </c>
    </row>
    <row r="3" spans="1:8" ht="14.45" x14ac:dyDescent="0.35">
      <c r="A3" s="3" t="s">
        <v>57</v>
      </c>
      <c r="B3" s="3" t="s">
        <v>114</v>
      </c>
      <c r="C3" s="3" t="s">
        <v>124</v>
      </c>
      <c r="D3" s="3" t="s">
        <v>113</v>
      </c>
      <c r="E3" s="3" t="s">
        <v>108</v>
      </c>
      <c r="F3" s="3" t="s">
        <v>13</v>
      </c>
      <c r="G3" s="46">
        <v>9997</v>
      </c>
      <c r="H3" s="3" t="s">
        <v>134</v>
      </c>
    </row>
    <row r="4" spans="1:8" ht="14.45" x14ac:dyDescent="0.35">
      <c r="A4" s="3" t="s">
        <v>57</v>
      </c>
      <c r="B4" s="3" t="s">
        <v>114</v>
      </c>
      <c r="C4" s="3" t="s">
        <v>124</v>
      </c>
      <c r="D4" s="3" t="s">
        <v>113</v>
      </c>
      <c r="E4" s="3" t="s">
        <v>119</v>
      </c>
      <c r="F4" s="3" t="s">
        <v>13</v>
      </c>
      <c r="G4" s="46">
        <v>9997</v>
      </c>
      <c r="H4" s="3" t="s">
        <v>134</v>
      </c>
    </row>
    <row r="5" spans="1:8" ht="14.45" x14ac:dyDescent="0.35">
      <c r="A5" s="3" t="s">
        <v>59</v>
      </c>
      <c r="B5" s="3" t="s">
        <v>114</v>
      </c>
      <c r="C5" s="3" t="s">
        <v>118</v>
      </c>
      <c r="D5" s="3" t="s">
        <v>113</v>
      </c>
      <c r="E5" s="3" t="s">
        <v>107</v>
      </c>
      <c r="F5" s="3" t="s">
        <v>13</v>
      </c>
      <c r="G5" s="46">
        <v>9997</v>
      </c>
      <c r="H5" s="3" t="s">
        <v>134</v>
      </c>
    </row>
    <row r="6" spans="1:8" ht="14.45" x14ac:dyDescent="0.35">
      <c r="A6" s="3" t="s">
        <v>59</v>
      </c>
      <c r="B6" s="3" t="s">
        <v>114</v>
      </c>
      <c r="C6" s="3" t="s">
        <v>118</v>
      </c>
      <c r="D6" s="3" t="s">
        <v>113</v>
      </c>
      <c r="E6" s="3" t="s">
        <v>108</v>
      </c>
      <c r="F6" s="3" t="s">
        <v>13</v>
      </c>
      <c r="G6" s="46">
        <v>9997</v>
      </c>
      <c r="H6" s="3" t="s">
        <v>134</v>
      </c>
    </row>
    <row r="7" spans="1:8" ht="14.45" x14ac:dyDescent="0.35">
      <c r="A7" s="3" t="s">
        <v>59</v>
      </c>
      <c r="B7" s="3" t="s">
        <v>114</v>
      </c>
      <c r="C7" s="3" t="s">
        <v>118</v>
      </c>
      <c r="D7" s="3" t="s">
        <v>113</v>
      </c>
      <c r="E7" s="3" t="s">
        <v>119</v>
      </c>
      <c r="F7" s="3" t="s">
        <v>13</v>
      </c>
      <c r="G7" s="46">
        <v>9997</v>
      </c>
      <c r="H7" s="3" t="s">
        <v>134</v>
      </c>
    </row>
    <row r="8" spans="1:8" ht="14.45" x14ac:dyDescent="0.35">
      <c r="A8" s="3" t="s">
        <v>21</v>
      </c>
      <c r="B8" s="3" t="s">
        <v>114</v>
      </c>
      <c r="C8" s="3" t="s">
        <v>115</v>
      </c>
      <c r="D8" s="3" t="s">
        <v>113</v>
      </c>
      <c r="E8" s="3" t="s">
        <v>107</v>
      </c>
      <c r="F8" s="3" t="s">
        <v>13</v>
      </c>
      <c r="G8" s="46">
        <v>9997</v>
      </c>
      <c r="H8" s="3"/>
    </row>
    <row r="9" spans="1:8" ht="14.45" x14ac:dyDescent="0.35">
      <c r="A9" s="3" t="s">
        <v>21</v>
      </c>
      <c r="B9" s="3" t="s">
        <v>114</v>
      </c>
      <c r="C9" s="3" t="s">
        <v>115</v>
      </c>
      <c r="D9" s="3" t="s">
        <v>113</v>
      </c>
      <c r="E9" s="3" t="s">
        <v>108</v>
      </c>
      <c r="F9" s="3" t="s">
        <v>13</v>
      </c>
      <c r="G9" s="46">
        <v>9997</v>
      </c>
      <c r="H9" s="3"/>
    </row>
    <row r="10" spans="1:8" ht="14.45" x14ac:dyDescent="0.35">
      <c r="A10" s="3" t="s">
        <v>21</v>
      </c>
      <c r="B10" s="3" t="s">
        <v>114</v>
      </c>
      <c r="C10" s="3" t="s">
        <v>115</v>
      </c>
      <c r="D10" s="3" t="s">
        <v>113</v>
      </c>
      <c r="E10" s="3" t="s">
        <v>119</v>
      </c>
      <c r="F10" s="3" t="s">
        <v>13</v>
      </c>
      <c r="G10" s="46">
        <v>9997</v>
      </c>
      <c r="H10" s="3"/>
    </row>
    <row r="11" spans="1:8" ht="14.45" x14ac:dyDescent="0.35">
      <c r="A11" s="3" t="s">
        <v>21</v>
      </c>
      <c r="B11" s="3" t="s">
        <v>114</v>
      </c>
      <c r="C11" s="3" t="s">
        <v>116</v>
      </c>
      <c r="D11" s="3" t="s">
        <v>113</v>
      </c>
      <c r="E11" s="3" t="s">
        <v>107</v>
      </c>
      <c r="F11" s="3" t="s">
        <v>13</v>
      </c>
      <c r="G11" s="46">
        <v>9997</v>
      </c>
      <c r="H11" s="3"/>
    </row>
    <row r="12" spans="1:8" ht="14.45" x14ac:dyDescent="0.35">
      <c r="A12" s="3" t="s">
        <v>21</v>
      </c>
      <c r="B12" s="3" t="s">
        <v>114</v>
      </c>
      <c r="C12" s="3" t="s">
        <v>116</v>
      </c>
      <c r="D12" s="3" t="s">
        <v>113</v>
      </c>
      <c r="E12" s="3" t="s">
        <v>108</v>
      </c>
      <c r="F12" s="3" t="s">
        <v>13</v>
      </c>
      <c r="G12" s="46">
        <v>9997</v>
      </c>
      <c r="H12" s="3"/>
    </row>
    <row r="13" spans="1:8" ht="14.45" x14ac:dyDescent="0.35">
      <c r="A13" s="3" t="s">
        <v>21</v>
      </c>
      <c r="B13" s="3" t="s">
        <v>114</v>
      </c>
      <c r="C13" s="3" t="s">
        <v>116</v>
      </c>
      <c r="D13" s="3" t="s">
        <v>113</v>
      </c>
      <c r="E13" s="3" t="s">
        <v>119</v>
      </c>
      <c r="F13" s="3" t="s">
        <v>13</v>
      </c>
      <c r="G13" s="46">
        <v>9997</v>
      </c>
      <c r="H13" s="3"/>
    </row>
    <row r="14" spans="1:8" x14ac:dyDescent="0.25">
      <c r="A14" s="44" t="s">
        <v>18</v>
      </c>
      <c r="B14" s="44" t="s">
        <v>113</v>
      </c>
      <c r="C14" s="44" t="s">
        <v>117</v>
      </c>
      <c r="D14" s="44" t="s">
        <v>114</v>
      </c>
      <c r="E14" s="44" t="s">
        <v>118</v>
      </c>
      <c r="F14" s="44" t="s">
        <v>13</v>
      </c>
      <c r="G14" s="48">
        <v>8089</v>
      </c>
      <c r="H14" s="44"/>
    </row>
    <row r="15" spans="1:8" x14ac:dyDescent="0.25">
      <c r="A15" s="44" t="s">
        <v>19</v>
      </c>
      <c r="B15" s="44" t="s">
        <v>113</v>
      </c>
      <c r="C15" s="44" t="s">
        <v>117</v>
      </c>
      <c r="D15" s="44" t="s">
        <v>114</v>
      </c>
      <c r="E15" s="44" t="s">
        <v>124</v>
      </c>
      <c r="F15" s="44" t="s">
        <v>13</v>
      </c>
      <c r="G15" s="48">
        <v>8089</v>
      </c>
      <c r="H15" s="44"/>
    </row>
    <row r="16" spans="1:8" x14ac:dyDescent="0.25">
      <c r="A16" s="44" t="s">
        <v>22</v>
      </c>
      <c r="B16" s="44" t="s">
        <v>113</v>
      </c>
      <c r="C16" s="44" t="s">
        <v>107</v>
      </c>
      <c r="D16" s="44" t="s">
        <v>114</v>
      </c>
      <c r="E16" s="44" t="s">
        <v>118</v>
      </c>
      <c r="F16" s="44" t="s">
        <v>13</v>
      </c>
      <c r="G16" s="48">
        <v>8089</v>
      </c>
      <c r="H16" s="44"/>
    </row>
    <row r="17" spans="1:8" x14ac:dyDescent="0.25">
      <c r="A17" s="44" t="s">
        <v>22</v>
      </c>
      <c r="B17" s="44" t="s">
        <v>113</v>
      </c>
      <c r="C17" s="44" t="s">
        <v>108</v>
      </c>
      <c r="D17" s="44" t="s">
        <v>114</v>
      </c>
      <c r="E17" s="44" t="s">
        <v>118</v>
      </c>
      <c r="F17" s="44" t="s">
        <v>13</v>
      </c>
      <c r="G17" s="48">
        <v>8089</v>
      </c>
      <c r="H17" s="44"/>
    </row>
    <row r="18" spans="1:8" x14ac:dyDescent="0.25">
      <c r="A18" s="44" t="s">
        <v>22</v>
      </c>
      <c r="B18" s="44" t="s">
        <v>113</v>
      </c>
      <c r="C18" s="44" t="s">
        <v>119</v>
      </c>
      <c r="D18" s="44" t="s">
        <v>114</v>
      </c>
      <c r="E18" s="44" t="s">
        <v>118</v>
      </c>
      <c r="F18" s="44" t="s">
        <v>13</v>
      </c>
      <c r="G18" s="48">
        <v>8089</v>
      </c>
      <c r="H18" s="44"/>
    </row>
    <row r="19" spans="1:8" x14ac:dyDescent="0.25">
      <c r="A19" s="44" t="s">
        <v>24</v>
      </c>
      <c r="B19" s="44" t="s">
        <v>113</v>
      </c>
      <c r="C19" s="44" t="s">
        <v>107</v>
      </c>
      <c r="D19" s="44" t="s">
        <v>114</v>
      </c>
      <c r="E19" s="44" t="s">
        <v>124</v>
      </c>
      <c r="F19" s="44" t="s">
        <v>13</v>
      </c>
      <c r="G19" s="48">
        <v>8089</v>
      </c>
      <c r="H19" s="44" t="s">
        <v>26</v>
      </c>
    </row>
    <row r="20" spans="1:8" x14ac:dyDescent="0.25">
      <c r="A20" s="44" t="s">
        <v>24</v>
      </c>
      <c r="B20" s="44" t="s">
        <v>113</v>
      </c>
      <c r="C20" s="44" t="s">
        <v>108</v>
      </c>
      <c r="D20" s="44" t="s">
        <v>114</v>
      </c>
      <c r="E20" s="44" t="s">
        <v>124</v>
      </c>
      <c r="F20" s="44" t="s">
        <v>13</v>
      </c>
      <c r="G20" s="48">
        <v>8089</v>
      </c>
      <c r="H20" s="44" t="s">
        <v>26</v>
      </c>
    </row>
    <row r="21" spans="1:8" x14ac:dyDescent="0.25">
      <c r="A21" s="44" t="s">
        <v>24</v>
      </c>
      <c r="B21" s="44" t="s">
        <v>113</v>
      </c>
      <c r="C21" s="44" t="s">
        <v>119</v>
      </c>
      <c r="D21" s="44" t="s">
        <v>114</v>
      </c>
      <c r="E21" s="44" t="s">
        <v>124</v>
      </c>
      <c r="F21" s="44" t="s">
        <v>13</v>
      </c>
      <c r="G21" s="48">
        <v>8089</v>
      </c>
      <c r="H21" s="44" t="s">
        <v>26</v>
      </c>
    </row>
    <row r="22" spans="1:8" x14ac:dyDescent="0.25">
      <c r="A22" s="44" t="s">
        <v>31</v>
      </c>
      <c r="B22" s="44" t="s">
        <v>113</v>
      </c>
      <c r="C22" s="44" t="s">
        <v>120</v>
      </c>
      <c r="D22" s="44" t="s">
        <v>114</v>
      </c>
      <c r="E22" s="44" t="s">
        <v>118</v>
      </c>
      <c r="F22" s="44" t="s">
        <v>13</v>
      </c>
      <c r="G22" s="48">
        <v>8089</v>
      </c>
      <c r="H22" s="44"/>
    </row>
    <row r="23" spans="1:8" x14ac:dyDescent="0.25">
      <c r="A23" s="3" t="s">
        <v>32</v>
      </c>
      <c r="B23" s="3"/>
      <c r="C23" s="3" t="s">
        <v>35</v>
      </c>
      <c r="D23" s="3" t="s">
        <v>113</v>
      </c>
      <c r="E23" s="3" t="s">
        <v>117</v>
      </c>
      <c r="F23" s="3" t="s">
        <v>13</v>
      </c>
      <c r="G23" s="48">
        <v>8089</v>
      </c>
      <c r="H23" s="3" t="s">
        <v>132</v>
      </c>
    </row>
    <row r="24" spans="1:8" ht="14.45" x14ac:dyDescent="0.35">
      <c r="A24" s="3" t="s">
        <v>40</v>
      </c>
      <c r="B24" s="3"/>
      <c r="C24" s="49" t="s">
        <v>35</v>
      </c>
      <c r="D24" s="3" t="s">
        <v>113</v>
      </c>
      <c r="E24" s="3" t="s">
        <v>121</v>
      </c>
      <c r="F24" s="3" t="s">
        <v>13</v>
      </c>
      <c r="G24" s="3" t="s">
        <v>37</v>
      </c>
      <c r="H24" s="3" t="s">
        <v>133</v>
      </c>
    </row>
    <row r="25" spans="1:8" ht="14.45" x14ac:dyDescent="0.35">
      <c r="A25" s="3" t="s">
        <v>135</v>
      </c>
      <c r="B25" s="3"/>
      <c r="C25" s="3" t="s">
        <v>122</v>
      </c>
      <c r="D25" s="3"/>
      <c r="E25" s="3" t="s">
        <v>126</v>
      </c>
      <c r="F25" s="3" t="s">
        <v>11</v>
      </c>
      <c r="G25" s="3" t="s">
        <v>39</v>
      </c>
      <c r="H25" s="3"/>
    </row>
    <row r="26" spans="1:8" ht="14.45" x14ac:dyDescent="0.35">
      <c r="A26" s="3" t="s">
        <v>136</v>
      </c>
      <c r="B26" s="3"/>
      <c r="C26" s="3" t="s">
        <v>123</v>
      </c>
      <c r="D26" s="3"/>
      <c r="E26" s="3" t="s">
        <v>126</v>
      </c>
      <c r="F26" s="3" t="s">
        <v>11</v>
      </c>
      <c r="G26" s="3" t="s">
        <v>39</v>
      </c>
      <c r="H26" s="3"/>
    </row>
    <row r="27" spans="1:8" ht="14.45" x14ac:dyDescent="0.35">
      <c r="A27" s="3" t="s">
        <v>62</v>
      </c>
      <c r="B27" s="3" t="s">
        <v>113</v>
      </c>
      <c r="C27" s="3" t="s">
        <v>117</v>
      </c>
      <c r="D27" s="3" t="s">
        <v>114</v>
      </c>
      <c r="E27" s="3" t="s">
        <v>61</v>
      </c>
      <c r="F27" s="3" t="s">
        <v>13</v>
      </c>
      <c r="G27" s="3">
        <v>25</v>
      </c>
      <c r="H27" s="3" t="s">
        <v>138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6"/>
  <sheetViews>
    <sheetView showGridLines="0" workbookViewId="0">
      <pane ySplit="1" topLeftCell="A2" activePane="bottomLeft" state="frozen"/>
      <selection pane="bottomLeft" activeCell="D11" sqref="D11"/>
    </sheetView>
  </sheetViews>
  <sheetFormatPr defaultRowHeight="15" x14ac:dyDescent="0.25"/>
  <cols>
    <col min="1" max="1" width="34.85546875" bestFit="1" customWidth="1"/>
    <col min="2" max="2" width="26.5703125" bestFit="1" customWidth="1"/>
    <col min="3" max="3" width="11.42578125" bestFit="1" customWidth="1"/>
    <col min="4" max="4" width="26.5703125" bestFit="1" customWidth="1"/>
    <col min="5" max="5" width="15.85546875" bestFit="1" customWidth="1"/>
    <col min="6" max="6" width="11.28515625" bestFit="1" customWidth="1"/>
    <col min="7" max="7" width="8.42578125" bestFit="1" customWidth="1"/>
    <col min="8" max="8" width="83.85546875" bestFit="1" customWidth="1"/>
  </cols>
  <sheetData>
    <row r="1" spans="1:8" x14ac:dyDescent="0.25">
      <c r="A1" s="2" t="s">
        <v>6</v>
      </c>
      <c r="B1" s="2" t="s">
        <v>7</v>
      </c>
      <c r="C1" s="2" t="s">
        <v>8</v>
      </c>
      <c r="D1" s="2" t="s">
        <v>9</v>
      </c>
      <c r="E1" s="2" t="s">
        <v>10</v>
      </c>
      <c r="F1" s="2" t="s">
        <v>11</v>
      </c>
      <c r="G1" s="2" t="s">
        <v>12</v>
      </c>
      <c r="H1" s="2" t="s">
        <v>25</v>
      </c>
    </row>
    <row r="2" spans="1:8" ht="14.45" x14ac:dyDescent="0.35">
      <c r="A2" s="45" t="s">
        <v>21</v>
      </c>
      <c r="B2" s="45" t="s">
        <v>114</v>
      </c>
      <c r="C2" s="45" t="s">
        <v>115</v>
      </c>
      <c r="D2" s="45" t="s">
        <v>113</v>
      </c>
      <c r="E2" s="45" t="s">
        <v>107</v>
      </c>
      <c r="F2" s="45" t="s">
        <v>13</v>
      </c>
      <c r="G2" s="45">
        <v>9997</v>
      </c>
      <c r="H2" s="45"/>
    </row>
    <row r="3" spans="1:8" ht="14.45" x14ac:dyDescent="0.35">
      <c r="A3" s="45" t="s">
        <v>21</v>
      </c>
      <c r="B3" s="45" t="s">
        <v>114</v>
      </c>
      <c r="C3" s="45" t="s">
        <v>115</v>
      </c>
      <c r="D3" s="45" t="s">
        <v>113</v>
      </c>
      <c r="E3" s="45" t="s">
        <v>108</v>
      </c>
      <c r="F3" s="45" t="s">
        <v>13</v>
      </c>
      <c r="G3" s="45">
        <v>9997</v>
      </c>
      <c r="H3" s="45"/>
    </row>
    <row r="4" spans="1:8" ht="14.45" x14ac:dyDescent="0.35">
      <c r="A4" s="45" t="s">
        <v>21</v>
      </c>
      <c r="B4" s="45" t="s">
        <v>114</v>
      </c>
      <c r="C4" s="45" t="s">
        <v>115</v>
      </c>
      <c r="D4" s="45" t="s">
        <v>113</v>
      </c>
      <c r="E4" s="45" t="s">
        <v>119</v>
      </c>
      <c r="F4" s="45" t="s">
        <v>13</v>
      </c>
      <c r="G4" s="45">
        <v>9997</v>
      </c>
      <c r="H4" s="45"/>
    </row>
    <row r="5" spans="1:8" ht="14.45" x14ac:dyDescent="0.35">
      <c r="A5" s="45" t="s">
        <v>21</v>
      </c>
      <c r="B5" s="45" t="s">
        <v>114</v>
      </c>
      <c r="C5" s="45" t="s">
        <v>116</v>
      </c>
      <c r="D5" s="45" t="s">
        <v>113</v>
      </c>
      <c r="E5" s="45" t="s">
        <v>107</v>
      </c>
      <c r="F5" s="45" t="s">
        <v>13</v>
      </c>
      <c r="G5" s="45">
        <v>9997</v>
      </c>
      <c r="H5" s="45"/>
    </row>
    <row r="6" spans="1:8" ht="14.45" x14ac:dyDescent="0.35">
      <c r="A6" s="45" t="s">
        <v>21</v>
      </c>
      <c r="B6" s="45" t="s">
        <v>114</v>
      </c>
      <c r="C6" s="45" t="s">
        <v>116</v>
      </c>
      <c r="D6" s="45" t="s">
        <v>113</v>
      </c>
      <c r="E6" s="45" t="s">
        <v>108</v>
      </c>
      <c r="F6" s="45" t="s">
        <v>13</v>
      </c>
      <c r="G6" s="45">
        <v>9997</v>
      </c>
      <c r="H6" s="45"/>
    </row>
    <row r="7" spans="1:8" ht="14.45" x14ac:dyDescent="0.35">
      <c r="A7" s="45" t="s">
        <v>21</v>
      </c>
      <c r="B7" s="45" t="s">
        <v>114</v>
      </c>
      <c r="C7" s="45" t="s">
        <v>116</v>
      </c>
      <c r="D7" s="45" t="s">
        <v>113</v>
      </c>
      <c r="E7" s="45" t="s">
        <v>119</v>
      </c>
      <c r="F7" s="45" t="s">
        <v>13</v>
      </c>
      <c r="G7" s="45">
        <v>9997</v>
      </c>
      <c r="H7" s="45"/>
    </row>
    <row r="8" spans="1:8" ht="14.45" x14ac:dyDescent="0.35">
      <c r="A8" s="45" t="s">
        <v>14</v>
      </c>
      <c r="B8" s="45"/>
      <c r="C8" s="45" t="s">
        <v>115</v>
      </c>
      <c r="D8" s="45"/>
      <c r="E8" s="45" t="s">
        <v>124</v>
      </c>
      <c r="F8" s="45" t="s">
        <v>13</v>
      </c>
      <c r="G8" s="45">
        <v>8089</v>
      </c>
      <c r="H8" s="45"/>
    </row>
    <row r="9" spans="1:8" ht="14.45" x14ac:dyDescent="0.35">
      <c r="A9" s="45" t="s">
        <v>14</v>
      </c>
      <c r="B9" s="45"/>
      <c r="C9" s="45" t="s">
        <v>116</v>
      </c>
      <c r="D9" s="45"/>
      <c r="E9" s="45" t="s">
        <v>124</v>
      </c>
      <c r="F9" s="45" t="s">
        <v>13</v>
      </c>
      <c r="G9" s="45">
        <v>8089</v>
      </c>
      <c r="H9" s="45"/>
    </row>
    <row r="10" spans="1:8" ht="14.45" x14ac:dyDescent="0.35">
      <c r="A10" s="3" t="s">
        <v>15</v>
      </c>
      <c r="B10" s="3"/>
      <c r="C10" s="4" t="s">
        <v>16</v>
      </c>
      <c r="D10" s="3"/>
      <c r="E10" s="3" t="s">
        <v>115</v>
      </c>
      <c r="F10" s="3" t="s">
        <v>11</v>
      </c>
      <c r="G10" s="3">
        <v>514</v>
      </c>
      <c r="H10" s="3"/>
    </row>
    <row r="11" spans="1:8" ht="14.45" x14ac:dyDescent="0.35">
      <c r="A11" s="3" t="s">
        <v>15</v>
      </c>
      <c r="B11" s="3"/>
      <c r="C11" s="4" t="s">
        <v>16</v>
      </c>
      <c r="D11" s="3"/>
      <c r="E11" s="3" t="s">
        <v>116</v>
      </c>
      <c r="F11" s="3" t="s">
        <v>11</v>
      </c>
      <c r="G11" s="3">
        <v>514</v>
      </c>
      <c r="H11" s="3"/>
    </row>
    <row r="12" spans="1:8" x14ac:dyDescent="0.25">
      <c r="A12" s="47" t="s">
        <v>17</v>
      </c>
      <c r="B12" s="47" t="s">
        <v>113</v>
      </c>
      <c r="C12" s="47" t="s">
        <v>117</v>
      </c>
      <c r="D12" s="47" t="s">
        <v>113</v>
      </c>
      <c r="E12" s="47" t="s">
        <v>107</v>
      </c>
      <c r="F12" s="47" t="s">
        <v>13</v>
      </c>
      <c r="G12" s="48">
        <v>8089</v>
      </c>
      <c r="H12" s="47"/>
    </row>
    <row r="13" spans="1:8" x14ac:dyDescent="0.25">
      <c r="A13" s="47" t="s">
        <v>17</v>
      </c>
      <c r="B13" s="47" t="s">
        <v>113</v>
      </c>
      <c r="C13" s="47" t="s">
        <v>117</v>
      </c>
      <c r="D13" s="47" t="s">
        <v>113</v>
      </c>
      <c r="E13" s="47" t="s">
        <v>108</v>
      </c>
      <c r="F13" s="47" t="s">
        <v>13</v>
      </c>
      <c r="G13" s="48">
        <v>8089</v>
      </c>
      <c r="H13" s="47"/>
    </row>
    <row r="14" spans="1:8" x14ac:dyDescent="0.25">
      <c r="A14" s="47" t="s">
        <v>17</v>
      </c>
      <c r="B14" s="47" t="s">
        <v>113</v>
      </c>
      <c r="C14" s="47" t="s">
        <v>117</v>
      </c>
      <c r="D14" s="47" t="s">
        <v>113</v>
      </c>
      <c r="E14" s="47" t="s">
        <v>119</v>
      </c>
      <c r="F14" s="47" t="s">
        <v>13</v>
      </c>
      <c r="G14" s="48">
        <v>8089</v>
      </c>
      <c r="H14" s="47"/>
    </row>
    <row r="15" spans="1:8" ht="14.45" x14ac:dyDescent="0.35">
      <c r="A15" s="44" t="s">
        <v>18</v>
      </c>
      <c r="B15" s="44" t="s">
        <v>113</v>
      </c>
      <c r="C15" s="44" t="s">
        <v>117</v>
      </c>
      <c r="D15" s="44" t="s">
        <v>114</v>
      </c>
      <c r="E15" s="44" t="s">
        <v>118</v>
      </c>
      <c r="F15" s="44" t="s">
        <v>13</v>
      </c>
      <c r="G15" s="44">
        <v>8089</v>
      </c>
      <c r="H15" s="44"/>
    </row>
    <row r="16" spans="1:8" ht="14.45" x14ac:dyDescent="0.35">
      <c r="A16" s="44" t="s">
        <v>19</v>
      </c>
      <c r="B16" s="44" t="s">
        <v>113</v>
      </c>
      <c r="C16" s="44" t="s">
        <v>117</v>
      </c>
      <c r="D16" s="44" t="s">
        <v>114</v>
      </c>
      <c r="E16" s="44" t="s">
        <v>124</v>
      </c>
      <c r="F16" s="44" t="s">
        <v>13</v>
      </c>
      <c r="G16" s="44">
        <v>8089</v>
      </c>
      <c r="H16" s="44"/>
    </row>
    <row r="17" spans="1:8" x14ac:dyDescent="0.25">
      <c r="A17" s="47" t="s">
        <v>20</v>
      </c>
      <c r="B17" s="47" t="s">
        <v>113</v>
      </c>
      <c r="C17" s="47" t="s">
        <v>117</v>
      </c>
      <c r="D17" s="47" t="s">
        <v>113</v>
      </c>
      <c r="E17" s="47" t="s">
        <v>120</v>
      </c>
      <c r="F17" s="47" t="s">
        <v>13</v>
      </c>
      <c r="G17" s="48">
        <v>8089</v>
      </c>
      <c r="H17" s="47"/>
    </row>
    <row r="18" spans="1:8" ht="14.45" x14ac:dyDescent="0.35">
      <c r="A18" s="44" t="s">
        <v>22</v>
      </c>
      <c r="B18" s="44" t="s">
        <v>113</v>
      </c>
      <c r="C18" s="44" t="s">
        <v>107</v>
      </c>
      <c r="D18" s="44" t="s">
        <v>114</v>
      </c>
      <c r="E18" s="44" t="s">
        <v>118</v>
      </c>
      <c r="F18" s="44" t="s">
        <v>13</v>
      </c>
      <c r="G18" s="44">
        <v>8089</v>
      </c>
      <c r="H18" s="44"/>
    </row>
    <row r="19" spans="1:8" ht="14.45" x14ac:dyDescent="0.35">
      <c r="A19" s="44" t="s">
        <v>22</v>
      </c>
      <c r="B19" s="44" t="s">
        <v>113</v>
      </c>
      <c r="C19" s="44" t="s">
        <v>108</v>
      </c>
      <c r="D19" s="44" t="s">
        <v>114</v>
      </c>
      <c r="E19" s="44" t="s">
        <v>118</v>
      </c>
      <c r="F19" s="44" t="s">
        <v>13</v>
      </c>
      <c r="G19" s="44">
        <v>8089</v>
      </c>
      <c r="H19" s="44"/>
    </row>
    <row r="20" spans="1:8" ht="14.45" x14ac:dyDescent="0.35">
      <c r="A20" s="44" t="s">
        <v>22</v>
      </c>
      <c r="B20" s="44" t="s">
        <v>113</v>
      </c>
      <c r="C20" s="44" t="s">
        <v>119</v>
      </c>
      <c r="D20" s="44" t="s">
        <v>114</v>
      </c>
      <c r="E20" s="44" t="s">
        <v>118</v>
      </c>
      <c r="F20" s="44" t="s">
        <v>13</v>
      </c>
      <c r="G20" s="44">
        <v>8089</v>
      </c>
      <c r="H20" s="44"/>
    </row>
    <row r="21" spans="1:8" x14ac:dyDescent="0.25">
      <c r="A21" s="47" t="s">
        <v>23</v>
      </c>
      <c r="B21" s="47" t="s">
        <v>113</v>
      </c>
      <c r="C21" s="47" t="s">
        <v>107</v>
      </c>
      <c r="D21" s="47" t="s">
        <v>113</v>
      </c>
      <c r="E21" s="47" t="s">
        <v>120</v>
      </c>
      <c r="F21" s="47" t="s">
        <v>13</v>
      </c>
      <c r="G21" s="48">
        <v>8089</v>
      </c>
      <c r="H21" s="47"/>
    </row>
    <row r="22" spans="1:8" x14ac:dyDescent="0.25">
      <c r="A22" s="47" t="s">
        <v>23</v>
      </c>
      <c r="B22" s="47" t="s">
        <v>113</v>
      </c>
      <c r="C22" s="47" t="s">
        <v>108</v>
      </c>
      <c r="D22" s="47" t="s">
        <v>113</v>
      </c>
      <c r="E22" s="47" t="s">
        <v>120</v>
      </c>
      <c r="F22" s="47" t="s">
        <v>13</v>
      </c>
      <c r="G22" s="48">
        <v>8089</v>
      </c>
      <c r="H22" s="47"/>
    </row>
    <row r="23" spans="1:8" x14ac:dyDescent="0.25">
      <c r="A23" s="47" t="s">
        <v>23</v>
      </c>
      <c r="B23" s="47" t="s">
        <v>113</v>
      </c>
      <c r="C23" s="47" t="s">
        <v>119</v>
      </c>
      <c r="D23" s="47" t="s">
        <v>113</v>
      </c>
      <c r="E23" s="47" t="s">
        <v>120</v>
      </c>
      <c r="F23" s="47" t="s">
        <v>13</v>
      </c>
      <c r="G23" s="48">
        <v>8089</v>
      </c>
      <c r="H23" s="47"/>
    </row>
    <row r="24" spans="1:8" ht="14.45" x14ac:dyDescent="0.35">
      <c r="A24" s="44" t="s">
        <v>24</v>
      </c>
      <c r="B24" s="44" t="s">
        <v>113</v>
      </c>
      <c r="C24" s="44" t="s">
        <v>107</v>
      </c>
      <c r="D24" s="44" t="s">
        <v>114</v>
      </c>
      <c r="E24" s="44" t="s">
        <v>124</v>
      </c>
      <c r="F24" s="44" t="s">
        <v>13</v>
      </c>
      <c r="G24" s="44">
        <v>8089</v>
      </c>
      <c r="H24" s="44" t="s">
        <v>26</v>
      </c>
    </row>
    <row r="25" spans="1:8" ht="14.45" x14ac:dyDescent="0.35">
      <c r="A25" s="44" t="s">
        <v>24</v>
      </c>
      <c r="B25" s="44" t="s">
        <v>113</v>
      </c>
      <c r="C25" s="44" t="s">
        <v>108</v>
      </c>
      <c r="D25" s="44" t="s">
        <v>114</v>
      </c>
      <c r="E25" s="44" t="s">
        <v>124</v>
      </c>
      <c r="F25" s="44" t="s">
        <v>13</v>
      </c>
      <c r="G25" s="44">
        <v>8089</v>
      </c>
      <c r="H25" s="44" t="s">
        <v>26</v>
      </c>
    </row>
    <row r="26" spans="1:8" ht="14.45" x14ac:dyDescent="0.35">
      <c r="A26" s="44" t="s">
        <v>24</v>
      </c>
      <c r="B26" s="44" t="s">
        <v>113</v>
      </c>
      <c r="C26" s="44" t="s">
        <v>119</v>
      </c>
      <c r="D26" s="44" t="s">
        <v>114</v>
      </c>
      <c r="E26" s="44" t="s">
        <v>124</v>
      </c>
      <c r="F26" s="44" t="s">
        <v>13</v>
      </c>
      <c r="G26" s="44">
        <v>8089</v>
      </c>
      <c r="H26" s="44" t="s">
        <v>26</v>
      </c>
    </row>
    <row r="27" spans="1:8" ht="14.45" x14ac:dyDescent="0.35">
      <c r="A27" s="47" t="s">
        <v>27</v>
      </c>
      <c r="B27" s="47" t="s">
        <v>113</v>
      </c>
      <c r="C27" s="47" t="s">
        <v>107</v>
      </c>
      <c r="D27" s="47" t="s">
        <v>113</v>
      </c>
      <c r="E27" s="47" t="s">
        <v>107</v>
      </c>
      <c r="F27" s="47" t="s">
        <v>13</v>
      </c>
      <c r="G27" s="45">
        <v>8080</v>
      </c>
      <c r="H27" s="47"/>
    </row>
    <row r="28" spans="1:8" ht="14.45" x14ac:dyDescent="0.35">
      <c r="A28" s="47" t="s">
        <v>27</v>
      </c>
      <c r="B28" s="47" t="s">
        <v>113</v>
      </c>
      <c r="C28" s="47" t="s">
        <v>108</v>
      </c>
      <c r="D28" s="47" t="s">
        <v>113</v>
      </c>
      <c r="E28" s="47" t="s">
        <v>108</v>
      </c>
      <c r="F28" s="47" t="s">
        <v>13</v>
      </c>
      <c r="G28" s="45">
        <v>8080</v>
      </c>
      <c r="H28" s="47"/>
    </row>
    <row r="29" spans="1:8" ht="14.45" x14ac:dyDescent="0.35">
      <c r="A29" s="47" t="s">
        <v>27</v>
      </c>
      <c r="B29" s="47" t="s">
        <v>113</v>
      </c>
      <c r="C29" s="47" t="s">
        <v>119</v>
      </c>
      <c r="D29" s="47" t="s">
        <v>113</v>
      </c>
      <c r="E29" s="47" t="s">
        <v>119</v>
      </c>
      <c r="F29" s="47" t="s">
        <v>13</v>
      </c>
      <c r="G29" s="45">
        <v>8080</v>
      </c>
      <c r="H29" s="47"/>
    </row>
    <row r="30" spans="1:8" ht="14.45" x14ac:dyDescent="0.35">
      <c r="A30" s="47" t="s">
        <v>27</v>
      </c>
      <c r="B30" s="47" t="s">
        <v>113</v>
      </c>
      <c r="C30" s="47" t="s">
        <v>107</v>
      </c>
      <c r="D30" s="47" t="s">
        <v>113</v>
      </c>
      <c r="E30" s="47" t="s">
        <v>107</v>
      </c>
      <c r="F30" s="47" t="s">
        <v>13</v>
      </c>
      <c r="G30" s="45">
        <v>8080</v>
      </c>
      <c r="H30" s="47"/>
    </row>
    <row r="31" spans="1:8" ht="14.45" x14ac:dyDescent="0.35">
      <c r="A31" s="47" t="s">
        <v>27</v>
      </c>
      <c r="B31" s="47" t="s">
        <v>113</v>
      </c>
      <c r="C31" s="47" t="s">
        <v>108</v>
      </c>
      <c r="D31" s="47" t="s">
        <v>113</v>
      </c>
      <c r="E31" s="47" t="s">
        <v>108</v>
      </c>
      <c r="F31" s="47" t="s">
        <v>13</v>
      </c>
      <c r="G31" s="45">
        <v>8080</v>
      </c>
      <c r="H31" s="47"/>
    </row>
    <row r="32" spans="1:8" ht="14.45" x14ac:dyDescent="0.35">
      <c r="A32" s="47" t="s">
        <v>27</v>
      </c>
      <c r="B32" s="47" t="s">
        <v>113</v>
      </c>
      <c r="C32" s="47" t="s">
        <v>119</v>
      </c>
      <c r="D32" s="47" t="s">
        <v>113</v>
      </c>
      <c r="E32" s="47" t="s">
        <v>119</v>
      </c>
      <c r="F32" s="47" t="s">
        <v>13</v>
      </c>
      <c r="G32" s="45">
        <v>8080</v>
      </c>
      <c r="H32" s="47"/>
    </row>
    <row r="33" spans="1:8" ht="14.45" x14ac:dyDescent="0.35">
      <c r="A33" s="45" t="s">
        <v>28</v>
      </c>
      <c r="B33" s="45"/>
      <c r="C33" s="45" t="s">
        <v>124</v>
      </c>
      <c r="D33" s="45"/>
      <c r="E33" s="45" t="s">
        <v>118</v>
      </c>
      <c r="F33" s="45" t="s">
        <v>13</v>
      </c>
      <c r="G33" s="45">
        <v>8089</v>
      </c>
      <c r="H33" s="45"/>
    </row>
    <row r="34" spans="1:8" x14ac:dyDescent="0.25">
      <c r="A34" s="47" t="s">
        <v>29</v>
      </c>
      <c r="B34" s="47" t="s">
        <v>113</v>
      </c>
      <c r="C34" s="47" t="s">
        <v>120</v>
      </c>
      <c r="D34" s="47" t="s">
        <v>113</v>
      </c>
      <c r="E34" s="47" t="s">
        <v>117</v>
      </c>
      <c r="F34" s="47" t="s">
        <v>13</v>
      </c>
      <c r="G34" s="48">
        <v>8089</v>
      </c>
      <c r="H34" s="47"/>
    </row>
    <row r="35" spans="1:8" x14ac:dyDescent="0.25">
      <c r="A35" s="47" t="s">
        <v>30</v>
      </c>
      <c r="B35" s="47" t="s">
        <v>113</v>
      </c>
      <c r="C35" s="47" t="s">
        <v>120</v>
      </c>
      <c r="D35" s="47" t="s">
        <v>113</v>
      </c>
      <c r="E35" s="47" t="s">
        <v>107</v>
      </c>
      <c r="F35" s="47" t="s">
        <v>13</v>
      </c>
      <c r="G35" s="48">
        <v>8089</v>
      </c>
      <c r="H35" s="47"/>
    </row>
    <row r="36" spans="1:8" x14ac:dyDescent="0.25">
      <c r="A36" s="47" t="s">
        <v>30</v>
      </c>
      <c r="B36" s="47" t="s">
        <v>113</v>
      </c>
      <c r="C36" s="47" t="s">
        <v>120</v>
      </c>
      <c r="D36" s="47" t="s">
        <v>113</v>
      </c>
      <c r="E36" s="47" t="s">
        <v>108</v>
      </c>
      <c r="F36" s="47" t="s">
        <v>13</v>
      </c>
      <c r="G36" s="48">
        <v>8089</v>
      </c>
      <c r="H36" s="47"/>
    </row>
    <row r="37" spans="1:8" x14ac:dyDescent="0.25">
      <c r="A37" s="47" t="s">
        <v>30</v>
      </c>
      <c r="B37" s="47" t="s">
        <v>113</v>
      </c>
      <c r="C37" s="47" t="s">
        <v>120</v>
      </c>
      <c r="D37" s="47" t="s">
        <v>113</v>
      </c>
      <c r="E37" s="47" t="s">
        <v>119</v>
      </c>
      <c r="F37" s="47" t="s">
        <v>13</v>
      </c>
      <c r="G37" s="48">
        <v>8089</v>
      </c>
      <c r="H37" s="47"/>
    </row>
    <row r="38" spans="1:8" x14ac:dyDescent="0.25">
      <c r="A38" s="44" t="s">
        <v>31</v>
      </c>
      <c r="B38" s="44" t="s">
        <v>113</v>
      </c>
      <c r="C38" s="44" t="s">
        <v>120</v>
      </c>
      <c r="D38" s="44" t="s">
        <v>114</v>
      </c>
      <c r="E38" s="44" t="s">
        <v>118</v>
      </c>
      <c r="F38" s="44" t="s">
        <v>13</v>
      </c>
      <c r="G38" s="44">
        <v>8089</v>
      </c>
      <c r="H38" s="44"/>
    </row>
    <row r="39" spans="1:8" x14ac:dyDescent="0.25">
      <c r="A39" s="47" t="s">
        <v>33</v>
      </c>
      <c r="B39" s="47" t="s">
        <v>113</v>
      </c>
      <c r="C39" s="47" t="s">
        <v>121</v>
      </c>
      <c r="D39" s="47" t="s">
        <v>113</v>
      </c>
      <c r="E39" s="47" t="s">
        <v>117</v>
      </c>
      <c r="F39" s="47" t="s">
        <v>13</v>
      </c>
      <c r="G39" s="4">
        <v>8000</v>
      </c>
      <c r="H39" s="47"/>
    </row>
    <row r="40" spans="1:8" x14ac:dyDescent="0.25">
      <c r="A40" s="45" t="s">
        <v>57</v>
      </c>
      <c r="B40" s="45" t="s">
        <v>114</v>
      </c>
      <c r="C40" s="45" t="s">
        <v>124</v>
      </c>
      <c r="D40" s="45" t="s">
        <v>113</v>
      </c>
      <c r="E40" s="45" t="s">
        <v>107</v>
      </c>
      <c r="F40" s="45" t="s">
        <v>13</v>
      </c>
      <c r="G40" s="45">
        <v>9997</v>
      </c>
      <c r="H40" s="45" t="s">
        <v>58</v>
      </c>
    </row>
    <row r="41" spans="1:8" x14ac:dyDescent="0.25">
      <c r="A41" s="45" t="s">
        <v>57</v>
      </c>
      <c r="B41" s="45" t="s">
        <v>114</v>
      </c>
      <c r="C41" s="45" t="s">
        <v>124</v>
      </c>
      <c r="D41" s="45" t="s">
        <v>113</v>
      </c>
      <c r="E41" s="45" t="s">
        <v>108</v>
      </c>
      <c r="F41" s="45" t="s">
        <v>13</v>
      </c>
      <c r="G41" s="45">
        <v>9997</v>
      </c>
      <c r="H41" s="45" t="s">
        <v>58</v>
      </c>
    </row>
    <row r="42" spans="1:8" x14ac:dyDescent="0.25">
      <c r="A42" s="45" t="s">
        <v>57</v>
      </c>
      <c r="B42" s="45" t="s">
        <v>114</v>
      </c>
      <c r="C42" s="45" t="s">
        <v>124</v>
      </c>
      <c r="D42" s="45" t="s">
        <v>113</v>
      </c>
      <c r="E42" s="45" t="s">
        <v>119</v>
      </c>
      <c r="F42" s="45" t="s">
        <v>13</v>
      </c>
      <c r="G42" s="45">
        <v>9997</v>
      </c>
      <c r="H42" s="45" t="s">
        <v>58</v>
      </c>
    </row>
    <row r="43" spans="1:8" x14ac:dyDescent="0.25">
      <c r="A43" s="45" t="s">
        <v>59</v>
      </c>
      <c r="B43" s="45" t="s">
        <v>114</v>
      </c>
      <c r="C43" s="45" t="s">
        <v>118</v>
      </c>
      <c r="D43" s="45" t="s">
        <v>113</v>
      </c>
      <c r="E43" s="45" t="s">
        <v>107</v>
      </c>
      <c r="F43" s="45" t="s">
        <v>13</v>
      </c>
      <c r="G43" s="45">
        <v>9997</v>
      </c>
      <c r="H43" s="45" t="s">
        <v>58</v>
      </c>
    </row>
    <row r="44" spans="1:8" x14ac:dyDescent="0.25">
      <c r="A44" s="45" t="s">
        <v>59</v>
      </c>
      <c r="B44" s="45" t="s">
        <v>114</v>
      </c>
      <c r="C44" s="45" t="s">
        <v>118</v>
      </c>
      <c r="D44" s="45" t="s">
        <v>113</v>
      </c>
      <c r="E44" s="45" t="s">
        <v>108</v>
      </c>
      <c r="F44" s="45" t="s">
        <v>13</v>
      </c>
      <c r="G44" s="45">
        <v>9997</v>
      </c>
      <c r="H44" s="45" t="s">
        <v>58</v>
      </c>
    </row>
    <row r="45" spans="1:8" x14ac:dyDescent="0.25">
      <c r="A45" s="45" t="s">
        <v>59</v>
      </c>
      <c r="B45" s="45" t="s">
        <v>114</v>
      </c>
      <c r="C45" s="45" t="s">
        <v>118</v>
      </c>
      <c r="D45" s="45" t="s">
        <v>113</v>
      </c>
      <c r="E45" s="45" t="s">
        <v>119</v>
      </c>
      <c r="F45" s="45" t="s">
        <v>13</v>
      </c>
      <c r="G45" s="45">
        <v>9997</v>
      </c>
      <c r="H45" s="45" t="s">
        <v>58</v>
      </c>
    </row>
    <row r="46" spans="1:8" x14ac:dyDescent="0.25">
      <c r="A46" s="47" t="s">
        <v>17</v>
      </c>
      <c r="B46" s="47" t="s">
        <v>113</v>
      </c>
      <c r="C46" s="47" t="s">
        <v>117</v>
      </c>
      <c r="D46" s="47" t="s">
        <v>113</v>
      </c>
      <c r="E46" s="47" t="s">
        <v>107</v>
      </c>
      <c r="F46" s="47" t="s">
        <v>13</v>
      </c>
      <c r="G46" s="46">
        <v>9997</v>
      </c>
      <c r="H46" s="47" t="s">
        <v>58</v>
      </c>
    </row>
    <row r="47" spans="1:8" x14ac:dyDescent="0.25">
      <c r="A47" s="47" t="s">
        <v>17</v>
      </c>
      <c r="B47" s="47" t="s">
        <v>113</v>
      </c>
      <c r="C47" s="47" t="s">
        <v>117</v>
      </c>
      <c r="D47" s="47" t="s">
        <v>113</v>
      </c>
      <c r="E47" s="47" t="s">
        <v>108</v>
      </c>
      <c r="F47" s="47" t="s">
        <v>13</v>
      </c>
      <c r="G47" s="46">
        <v>9997</v>
      </c>
      <c r="H47" s="47" t="s">
        <v>58</v>
      </c>
    </row>
    <row r="48" spans="1:8" x14ac:dyDescent="0.25">
      <c r="A48" s="47" t="s">
        <v>17</v>
      </c>
      <c r="B48" s="47" t="s">
        <v>113</v>
      </c>
      <c r="C48" s="47" t="s">
        <v>117</v>
      </c>
      <c r="D48" s="47" t="s">
        <v>113</v>
      </c>
      <c r="E48" s="47" t="s">
        <v>119</v>
      </c>
      <c r="F48" s="47" t="s">
        <v>13</v>
      </c>
      <c r="G48" s="46">
        <v>9997</v>
      </c>
      <c r="H48" s="47" t="s">
        <v>58</v>
      </c>
    </row>
    <row r="49" spans="1:8" x14ac:dyDescent="0.25">
      <c r="A49" s="47" t="s">
        <v>30</v>
      </c>
      <c r="B49" s="47" t="s">
        <v>113</v>
      </c>
      <c r="C49" s="47" t="s">
        <v>120</v>
      </c>
      <c r="D49" s="47" t="s">
        <v>113</v>
      </c>
      <c r="E49" s="47" t="s">
        <v>107</v>
      </c>
      <c r="F49" s="47" t="s">
        <v>13</v>
      </c>
      <c r="G49" s="46">
        <v>9997</v>
      </c>
      <c r="H49" s="47" t="s">
        <v>58</v>
      </c>
    </row>
    <row r="50" spans="1:8" x14ac:dyDescent="0.25">
      <c r="A50" s="47" t="s">
        <v>30</v>
      </c>
      <c r="B50" s="47" t="s">
        <v>113</v>
      </c>
      <c r="C50" s="47" t="s">
        <v>120</v>
      </c>
      <c r="D50" s="47" t="s">
        <v>113</v>
      </c>
      <c r="E50" s="47" t="s">
        <v>108</v>
      </c>
      <c r="F50" s="47" t="s">
        <v>13</v>
      </c>
      <c r="G50" s="46">
        <v>9997</v>
      </c>
      <c r="H50" s="47" t="s">
        <v>58</v>
      </c>
    </row>
    <row r="51" spans="1:8" x14ac:dyDescent="0.25">
      <c r="A51" s="47" t="s">
        <v>30</v>
      </c>
      <c r="B51" s="47" t="s">
        <v>113</v>
      </c>
      <c r="C51" s="47" t="s">
        <v>120</v>
      </c>
      <c r="D51" s="47" t="s">
        <v>113</v>
      </c>
      <c r="E51" s="47" t="s">
        <v>119</v>
      </c>
      <c r="F51" s="47" t="s">
        <v>13</v>
      </c>
      <c r="G51" s="46">
        <v>9997</v>
      </c>
      <c r="H51" s="47" t="s">
        <v>58</v>
      </c>
    </row>
    <row r="52" spans="1:8" x14ac:dyDescent="0.25">
      <c r="A52" s="3" t="s">
        <v>32</v>
      </c>
      <c r="B52" s="3"/>
      <c r="C52" s="3" t="s">
        <v>35</v>
      </c>
      <c r="D52" s="3" t="s">
        <v>113</v>
      </c>
      <c r="E52" s="3" t="s">
        <v>117</v>
      </c>
      <c r="F52" s="3" t="s">
        <v>13</v>
      </c>
      <c r="G52" s="3">
        <v>8089</v>
      </c>
      <c r="H52" s="3" t="s">
        <v>34</v>
      </c>
    </row>
    <row r="53" spans="1:8" x14ac:dyDescent="0.25">
      <c r="A53" s="3" t="s">
        <v>40</v>
      </c>
      <c r="B53" s="3"/>
      <c r="C53" s="49" t="s">
        <v>35</v>
      </c>
      <c r="D53" s="3" t="s">
        <v>113</v>
      </c>
      <c r="E53" s="3" t="s">
        <v>121</v>
      </c>
      <c r="F53" s="3" t="s">
        <v>13</v>
      </c>
      <c r="G53" s="3">
        <v>443</v>
      </c>
      <c r="H53" s="3" t="s">
        <v>41</v>
      </c>
    </row>
    <row r="54" spans="1:8" x14ac:dyDescent="0.25">
      <c r="A54" s="45" t="s">
        <v>38</v>
      </c>
      <c r="B54" s="45"/>
      <c r="C54" s="45" t="s">
        <v>122</v>
      </c>
      <c r="D54" s="45"/>
      <c r="E54" s="45" t="s">
        <v>126</v>
      </c>
      <c r="F54" s="45" t="s">
        <v>11</v>
      </c>
      <c r="G54" s="45" t="s">
        <v>39</v>
      </c>
      <c r="H54" s="45"/>
    </row>
    <row r="55" spans="1:8" x14ac:dyDescent="0.25">
      <c r="A55" s="45" t="s">
        <v>38</v>
      </c>
      <c r="B55" s="45"/>
      <c r="C55" s="45" t="s">
        <v>123</v>
      </c>
      <c r="D55" s="45"/>
      <c r="E55" s="45" t="s">
        <v>126</v>
      </c>
      <c r="F55" s="45" t="s">
        <v>11</v>
      </c>
      <c r="G55" s="45" t="s">
        <v>39</v>
      </c>
      <c r="H55" s="45"/>
    </row>
    <row r="56" spans="1:8" x14ac:dyDescent="0.25">
      <c r="A56" s="44" t="s">
        <v>62</v>
      </c>
      <c r="B56" s="44" t="s">
        <v>113</v>
      </c>
      <c r="C56" s="44" t="s">
        <v>117</v>
      </c>
      <c r="D56" s="44" t="s">
        <v>114</v>
      </c>
      <c r="E56" s="44" t="s">
        <v>127</v>
      </c>
      <c r="F56" s="44" t="s">
        <v>13</v>
      </c>
      <c r="G56" s="44">
        <v>25</v>
      </c>
      <c r="H56" s="44" t="s">
        <v>137</v>
      </c>
    </row>
  </sheetData>
  <autoFilter ref="A1:H56" xr:uid="{00000000-0009-0000-0000-00000300000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D7807-CFE3-42B7-8112-00137868157C}">
  <dimension ref="A1:K34"/>
  <sheetViews>
    <sheetView showGridLines="0" tabSelected="1" workbookViewId="0">
      <selection activeCell="B11" sqref="B11"/>
    </sheetView>
  </sheetViews>
  <sheetFormatPr defaultColWidth="11.42578125" defaultRowHeight="15" x14ac:dyDescent="0.25"/>
  <cols>
    <col min="1" max="1" width="21.5703125" bestFit="1" customWidth="1"/>
    <col min="2" max="2" width="15.42578125" bestFit="1" customWidth="1"/>
    <col min="3" max="4" width="13" customWidth="1"/>
    <col min="5" max="5" width="19.42578125" customWidth="1"/>
    <col min="6" max="6" width="19.28515625" bestFit="1" customWidth="1"/>
    <col min="7" max="7" width="19" customWidth="1"/>
    <col min="8" max="8" width="17.42578125" customWidth="1"/>
    <col min="9" max="9" width="15.42578125" customWidth="1"/>
    <col min="10" max="10" width="16.42578125" customWidth="1"/>
    <col min="11" max="11" width="98.5703125" bestFit="1" customWidth="1"/>
  </cols>
  <sheetData>
    <row r="1" spans="1:11" ht="21.75" thickBot="1" x14ac:dyDescent="0.4">
      <c r="A1" s="62" t="s">
        <v>63</v>
      </c>
      <c r="B1" s="63"/>
      <c r="C1" s="63"/>
      <c r="D1" s="63"/>
      <c r="E1" s="63"/>
      <c r="F1" s="63"/>
      <c r="G1" s="63"/>
      <c r="H1" s="63"/>
      <c r="I1" s="63"/>
      <c r="J1" s="64"/>
    </row>
    <row r="2" spans="1:11" ht="48" thickBot="1" x14ac:dyDescent="0.3">
      <c r="A2" s="5" t="s">
        <v>64</v>
      </c>
      <c r="B2" s="6" t="s">
        <v>65</v>
      </c>
      <c r="C2" s="6" t="s">
        <v>66</v>
      </c>
      <c r="D2" s="6" t="s">
        <v>67</v>
      </c>
      <c r="E2" s="6" t="s">
        <v>68</v>
      </c>
      <c r="F2" s="6" t="s">
        <v>69</v>
      </c>
      <c r="G2" s="6" t="s">
        <v>70</v>
      </c>
      <c r="H2" s="6" t="s">
        <v>71</v>
      </c>
      <c r="I2" s="6" t="s">
        <v>72</v>
      </c>
      <c r="J2" s="7" t="s">
        <v>73</v>
      </c>
    </row>
    <row r="3" spans="1:11" x14ac:dyDescent="0.25">
      <c r="A3" s="8" t="s">
        <v>74</v>
      </c>
      <c r="B3" s="9">
        <v>1150</v>
      </c>
      <c r="C3" s="10">
        <v>25000</v>
      </c>
      <c r="D3" s="10">
        <f>SUM(C3/86400)</f>
        <v>0.28935185185185186</v>
      </c>
      <c r="E3" s="11">
        <v>800</v>
      </c>
      <c r="F3" s="12">
        <f>B3*C3*E3</f>
        <v>23000000000</v>
      </c>
      <c r="G3" s="13">
        <f t="shared" ref="G3:G13" si="0">B3*C3*E3/(1024)</f>
        <v>22460937.5</v>
      </c>
      <c r="H3" s="13">
        <f t="shared" ref="H3:H17" si="1">B3*C3*E3/(1024^2)</f>
        <v>21934.50927734375</v>
      </c>
      <c r="I3" s="13">
        <f t="shared" ref="I3:I17" si="2">B3*C3*E3/(1024^3)</f>
        <v>21.420419216156006</v>
      </c>
      <c r="J3" s="14">
        <f t="shared" ref="J3:J17" si="3">B3*C3*E3/(1024^4)</f>
        <v>2.0918378140777349E-2</v>
      </c>
    </row>
    <row r="4" spans="1:11" x14ac:dyDescent="0.25">
      <c r="A4" s="15" t="s">
        <v>75</v>
      </c>
      <c r="B4" s="16">
        <v>1150</v>
      </c>
      <c r="C4" s="17">
        <v>250000</v>
      </c>
      <c r="D4" s="10">
        <f t="shared" ref="D4:D17" si="4">SUM(C4/86400)</f>
        <v>2.8935185185185186</v>
      </c>
      <c r="E4" s="18">
        <v>60</v>
      </c>
      <c r="F4" s="19">
        <f t="shared" ref="F4:F13" si="5">B4*C4*E4</f>
        <v>17250000000</v>
      </c>
      <c r="G4" s="20">
        <f t="shared" si="0"/>
        <v>16845703.125</v>
      </c>
      <c r="H4" s="20">
        <f t="shared" si="1"/>
        <v>16450.881958007813</v>
      </c>
      <c r="I4" s="20">
        <f t="shared" si="2"/>
        <v>16.065314412117004</v>
      </c>
      <c r="J4" s="21">
        <f t="shared" si="3"/>
        <v>1.5688783605583012E-2</v>
      </c>
      <c r="K4" t="s">
        <v>76</v>
      </c>
    </row>
    <row r="5" spans="1:11" x14ac:dyDescent="0.25">
      <c r="A5" s="15" t="s">
        <v>77</v>
      </c>
      <c r="B5" s="16">
        <v>248</v>
      </c>
      <c r="C5" s="17">
        <v>20000</v>
      </c>
      <c r="D5" s="10">
        <f>SUM(C5/86400)</f>
        <v>0.23148148148148148</v>
      </c>
      <c r="E5" s="18">
        <v>40</v>
      </c>
      <c r="F5" s="19">
        <f t="shared" si="5"/>
        <v>198400000</v>
      </c>
      <c r="G5" s="20">
        <f t="shared" si="0"/>
        <v>193750</v>
      </c>
      <c r="H5" s="20">
        <f t="shared" si="1"/>
        <v>189.208984375</v>
      </c>
      <c r="I5" s="20">
        <f t="shared" si="2"/>
        <v>0.18477439880371094</v>
      </c>
      <c r="J5" s="21">
        <f t="shared" si="3"/>
        <v>1.8044374883174896E-4</v>
      </c>
    </row>
    <row r="6" spans="1:11" x14ac:dyDescent="0.25">
      <c r="A6" s="15" t="s">
        <v>78</v>
      </c>
      <c r="B6" s="16">
        <v>100</v>
      </c>
      <c r="C6" s="17">
        <v>15000</v>
      </c>
      <c r="D6" s="10">
        <f>SUM(C6/86400)</f>
        <v>0.1736111111111111</v>
      </c>
      <c r="E6" s="18">
        <v>40</v>
      </c>
      <c r="F6" s="19">
        <f>B6*C6*E6</f>
        <v>60000000</v>
      </c>
      <c r="G6" s="20">
        <f>B6*C6*E6/(1024)</f>
        <v>58593.75</v>
      </c>
      <c r="H6" s="20">
        <f>B6*C6*E6/(1024^2)</f>
        <v>57.220458984375</v>
      </c>
      <c r="I6" s="20">
        <f>B6*C6*E6/(1024^3)</f>
        <v>5.5879354476928711E-2</v>
      </c>
      <c r="J6" s="21">
        <f>B6*C6*E6/(1024^4)</f>
        <v>5.4569682106375694E-5</v>
      </c>
    </row>
    <row r="7" spans="1:11" x14ac:dyDescent="0.25">
      <c r="A7" s="15" t="s">
        <v>139</v>
      </c>
      <c r="B7" s="16">
        <v>200</v>
      </c>
      <c r="C7" s="17">
        <v>500000</v>
      </c>
      <c r="D7" s="10">
        <f>SUM(C7/86400)</f>
        <v>5.7870370370370372</v>
      </c>
      <c r="E7" s="18">
        <v>25</v>
      </c>
      <c r="F7" s="19">
        <f>B7*C7*E7</f>
        <v>2500000000</v>
      </c>
      <c r="G7" s="20">
        <f>B7*C7*E7/(1024)</f>
        <v>2441406.25</v>
      </c>
      <c r="H7" s="20">
        <f>B7*C7*E7/(1024^2)</f>
        <v>2384.185791015625</v>
      </c>
      <c r="I7" s="20">
        <f>B7*C7*E7/(1024^3)</f>
        <v>2.3283064365386963</v>
      </c>
      <c r="J7" s="21">
        <f>B7*C7*E7/(1024^4)</f>
        <v>2.2737367544323206E-3</v>
      </c>
    </row>
    <row r="8" spans="1:11" x14ac:dyDescent="0.25">
      <c r="A8" s="15" t="s">
        <v>79</v>
      </c>
      <c r="B8" s="16">
        <v>240</v>
      </c>
      <c r="C8" s="17">
        <v>1600000</v>
      </c>
      <c r="D8" s="10">
        <f t="shared" si="4"/>
        <v>18.518518518518519</v>
      </c>
      <c r="E8" s="18">
        <v>1</v>
      </c>
      <c r="F8" s="19">
        <f t="shared" si="5"/>
        <v>384000000</v>
      </c>
      <c r="G8" s="20">
        <f t="shared" si="0"/>
        <v>375000</v>
      </c>
      <c r="H8" s="20">
        <f t="shared" si="1"/>
        <v>366.2109375</v>
      </c>
      <c r="I8" s="20">
        <f t="shared" si="2"/>
        <v>0.35762786865234375</v>
      </c>
      <c r="J8" s="21">
        <f t="shared" si="3"/>
        <v>3.4924596548080444E-4</v>
      </c>
    </row>
    <row r="9" spans="1:11" x14ac:dyDescent="0.25">
      <c r="A9" s="15" t="s">
        <v>80</v>
      </c>
      <c r="B9" s="16">
        <v>1000</v>
      </c>
      <c r="C9" s="17">
        <v>200</v>
      </c>
      <c r="D9" s="10">
        <f t="shared" si="4"/>
        <v>2.3148148148148147E-3</v>
      </c>
      <c r="E9" s="18">
        <v>2</v>
      </c>
      <c r="F9" s="19">
        <f t="shared" si="5"/>
        <v>400000</v>
      </c>
      <c r="G9" s="20">
        <f t="shared" si="0"/>
        <v>390.625</v>
      </c>
      <c r="H9" s="20">
        <f t="shared" si="1"/>
        <v>0.3814697265625</v>
      </c>
      <c r="I9" s="20">
        <f t="shared" si="2"/>
        <v>3.7252902984619141E-4</v>
      </c>
      <c r="J9" s="21">
        <f t="shared" si="3"/>
        <v>3.637978807091713E-7</v>
      </c>
    </row>
    <row r="10" spans="1:11" x14ac:dyDescent="0.25">
      <c r="A10" s="15" t="s">
        <v>81</v>
      </c>
      <c r="B10" s="16">
        <v>400</v>
      </c>
      <c r="C10" s="17">
        <v>30000000</v>
      </c>
      <c r="D10" s="10">
        <f t="shared" si="4"/>
        <v>347.22222222222223</v>
      </c>
      <c r="E10" s="18">
        <v>1</v>
      </c>
      <c r="F10" s="19">
        <f t="shared" si="5"/>
        <v>12000000000</v>
      </c>
      <c r="G10" s="20">
        <f t="shared" si="0"/>
        <v>11718750</v>
      </c>
      <c r="H10" s="20">
        <f t="shared" si="1"/>
        <v>11444.091796875</v>
      </c>
      <c r="I10" s="20">
        <f t="shared" si="2"/>
        <v>11.175870895385742</v>
      </c>
      <c r="J10" s="21">
        <f t="shared" si="3"/>
        <v>1.0913936421275139E-2</v>
      </c>
    </row>
    <row r="11" spans="1:11" x14ac:dyDescent="0.25">
      <c r="A11" s="15" t="s">
        <v>82</v>
      </c>
      <c r="B11" s="16">
        <v>150</v>
      </c>
      <c r="C11" s="17">
        <v>250000</v>
      </c>
      <c r="D11" s="10">
        <f t="shared" si="4"/>
        <v>2.8935185185185186</v>
      </c>
      <c r="E11" s="18">
        <v>1</v>
      </c>
      <c r="F11" s="19">
        <f t="shared" si="5"/>
        <v>37500000</v>
      </c>
      <c r="G11" s="20">
        <f t="shared" si="0"/>
        <v>36621.09375</v>
      </c>
      <c r="H11" s="20">
        <f t="shared" si="1"/>
        <v>35.762786865234375</v>
      </c>
      <c r="I11" s="20">
        <f t="shared" si="2"/>
        <v>3.4924596548080444E-2</v>
      </c>
      <c r="J11" s="21">
        <f t="shared" si="3"/>
        <v>3.4106051316484809E-5</v>
      </c>
    </row>
    <row r="12" spans="1:11" x14ac:dyDescent="0.25">
      <c r="A12" s="15" t="s">
        <v>83</v>
      </c>
      <c r="B12" s="16">
        <v>150</v>
      </c>
      <c r="C12" s="17">
        <v>10000000</v>
      </c>
      <c r="D12" s="10">
        <f t="shared" si="4"/>
        <v>115.74074074074075</v>
      </c>
      <c r="E12" s="18">
        <v>1</v>
      </c>
      <c r="F12" s="19">
        <f t="shared" si="5"/>
        <v>1500000000</v>
      </c>
      <c r="G12" s="20">
        <f t="shared" si="0"/>
        <v>1464843.75</v>
      </c>
      <c r="H12" s="20">
        <f t="shared" si="1"/>
        <v>1430.511474609375</v>
      </c>
      <c r="I12" s="20">
        <f t="shared" si="2"/>
        <v>1.3969838619232178</v>
      </c>
      <c r="J12" s="21">
        <f t="shared" si="3"/>
        <v>1.3642420526593924E-3</v>
      </c>
    </row>
    <row r="13" spans="1:11" x14ac:dyDescent="0.25">
      <c r="A13" s="15" t="s">
        <v>84</v>
      </c>
      <c r="B13" s="16">
        <v>1000</v>
      </c>
      <c r="C13" s="17">
        <v>200</v>
      </c>
      <c r="D13" s="10">
        <f t="shared" si="4"/>
        <v>2.3148148148148147E-3</v>
      </c>
      <c r="E13" s="18">
        <v>1</v>
      </c>
      <c r="F13" s="19">
        <f t="shared" si="5"/>
        <v>200000</v>
      </c>
      <c r="G13" s="20">
        <f t="shared" si="0"/>
        <v>195.3125</v>
      </c>
      <c r="H13" s="20">
        <f>B13*C13*E13/(1024^2)</f>
        <v>0.19073486328125</v>
      </c>
      <c r="I13" s="20">
        <f t="shared" si="2"/>
        <v>1.862645149230957E-4</v>
      </c>
      <c r="J13" s="21">
        <f t="shared" si="3"/>
        <v>1.8189894035458565E-7</v>
      </c>
    </row>
    <row r="14" spans="1:11" x14ac:dyDescent="0.25">
      <c r="A14" s="15" t="s">
        <v>85</v>
      </c>
      <c r="B14" s="16">
        <v>265</v>
      </c>
      <c r="C14" s="17">
        <v>550</v>
      </c>
      <c r="D14" s="10">
        <f t="shared" si="4"/>
        <v>6.3657407407407404E-3</v>
      </c>
      <c r="E14" s="18">
        <v>6000</v>
      </c>
      <c r="F14" s="19">
        <f>B14*C14*E14</f>
        <v>874500000</v>
      </c>
      <c r="G14" s="20">
        <f>B14*C14*E14/(1024)</f>
        <v>854003.90625</v>
      </c>
      <c r="H14" s="20">
        <f t="shared" si="1"/>
        <v>833.98818969726563</v>
      </c>
      <c r="I14" s="20">
        <f t="shared" si="2"/>
        <v>0.81444159150123596</v>
      </c>
      <c r="J14" s="21">
        <f t="shared" si="3"/>
        <v>7.9535311670042574E-4</v>
      </c>
    </row>
    <row r="15" spans="1:11" x14ac:dyDescent="0.25">
      <c r="A15" s="15" t="s">
        <v>140</v>
      </c>
      <c r="B15" s="16">
        <v>200</v>
      </c>
      <c r="C15" s="17">
        <v>200000</v>
      </c>
      <c r="D15" s="10">
        <f t="shared" si="4"/>
        <v>2.3148148148148149</v>
      </c>
      <c r="E15" s="18">
        <v>1</v>
      </c>
      <c r="F15" s="19">
        <f>B15*C15*E15</f>
        <v>40000000</v>
      </c>
      <c r="G15" s="20">
        <f>B15*C15*E15/(1024)</f>
        <v>39062.5</v>
      </c>
      <c r="H15" s="20">
        <f t="shared" si="1"/>
        <v>38.14697265625</v>
      </c>
      <c r="I15" s="20">
        <f t="shared" si="2"/>
        <v>3.7252902984619141E-2</v>
      </c>
      <c r="J15" s="21">
        <f t="shared" si="3"/>
        <v>3.637978807091713E-5</v>
      </c>
    </row>
    <row r="16" spans="1:11" x14ac:dyDescent="0.25">
      <c r="A16" s="15" t="s">
        <v>86</v>
      </c>
      <c r="B16" s="16">
        <v>200</v>
      </c>
      <c r="C16" s="17">
        <v>50000</v>
      </c>
      <c r="D16" s="10">
        <f t="shared" ref="D16" si="6">SUM(C16/86400)</f>
        <v>0.57870370370370372</v>
      </c>
      <c r="E16" s="18"/>
      <c r="F16" s="19">
        <f>B16*C16*E16</f>
        <v>0</v>
      </c>
      <c r="G16" s="20">
        <f>B16*C16*E16/(1024)</f>
        <v>0</v>
      </c>
      <c r="H16" s="20">
        <f t="shared" si="1"/>
        <v>0</v>
      </c>
      <c r="I16" s="20">
        <f t="shared" si="2"/>
        <v>0</v>
      </c>
      <c r="J16" s="21">
        <f t="shared" si="3"/>
        <v>0</v>
      </c>
    </row>
    <row r="17" spans="1:10" x14ac:dyDescent="0.25">
      <c r="A17" s="15" t="s">
        <v>87</v>
      </c>
      <c r="B17" s="16">
        <v>250</v>
      </c>
      <c r="C17" s="17">
        <v>150000</v>
      </c>
      <c r="D17" s="10">
        <f t="shared" si="4"/>
        <v>1.7361111111111112</v>
      </c>
      <c r="E17" s="18">
        <v>1</v>
      </c>
      <c r="F17" s="19">
        <f>B17*C17*E17</f>
        <v>37500000</v>
      </c>
      <c r="G17" s="20">
        <f t="shared" ref="G17" si="7">B17*C17*E17/(1024)</f>
        <v>36621.09375</v>
      </c>
      <c r="H17" s="20">
        <f t="shared" si="1"/>
        <v>35.762786865234375</v>
      </c>
      <c r="I17" s="20">
        <f t="shared" si="2"/>
        <v>3.4924596548080444E-2</v>
      </c>
      <c r="J17" s="21">
        <f t="shared" si="3"/>
        <v>3.4106051316484809E-5</v>
      </c>
    </row>
    <row r="18" spans="1:10" ht="16.5" thickBot="1" x14ac:dyDescent="0.3">
      <c r="A18" s="50" t="s">
        <v>88</v>
      </c>
      <c r="B18" s="51">
        <f>SUM(B3:B17)</f>
        <v>6703</v>
      </c>
      <c r="C18" s="51">
        <f>SUM(C3:C17)</f>
        <v>43060950</v>
      </c>
      <c r="D18" s="51">
        <f>SUM(D3:D14)</f>
        <v>493.76099537037044</v>
      </c>
      <c r="E18" s="51">
        <f t="shared" ref="E18:J18" si="8">SUM(E3:E17)</f>
        <v>6974</v>
      </c>
      <c r="F18" s="22">
        <f t="shared" si="8"/>
        <v>57882500000</v>
      </c>
      <c r="G18" s="22">
        <f t="shared" si="8"/>
        <v>56525878.90625</v>
      </c>
      <c r="H18" s="22">
        <f t="shared" si="8"/>
        <v>55201.053619384766</v>
      </c>
      <c r="I18" s="22">
        <f t="shared" si="8"/>
        <v>53.907278925180435</v>
      </c>
      <c r="J18" s="52">
        <f t="shared" si="8"/>
        <v>5.2643827075371519E-2</v>
      </c>
    </row>
    <row r="20" spans="1:10" ht="15.75" thickBot="1" x14ac:dyDescent="0.3"/>
    <row r="21" spans="1:10" ht="21.75" thickBot="1" x14ac:dyDescent="0.4">
      <c r="A21" s="65" t="s">
        <v>89</v>
      </c>
      <c r="B21" s="66"/>
      <c r="E21" s="65" t="s">
        <v>90</v>
      </c>
      <c r="F21" s="67"/>
      <c r="G21" s="66"/>
    </row>
    <row r="22" spans="1:10" ht="16.5" thickBot="1" x14ac:dyDescent="0.3">
      <c r="A22" s="23" t="s">
        <v>91</v>
      </c>
      <c r="B22" s="24" t="s">
        <v>92</v>
      </c>
      <c r="E22" s="68" t="s">
        <v>93</v>
      </c>
      <c r="F22" s="69"/>
      <c r="G22" s="25">
        <v>365</v>
      </c>
    </row>
    <row r="23" spans="1:10" ht="16.5" thickBot="1" x14ac:dyDescent="0.3">
      <c r="A23" s="26" t="s">
        <v>94</v>
      </c>
      <c r="B23" s="27">
        <f>G18</f>
        <v>56525878.90625</v>
      </c>
      <c r="C23" s="28"/>
      <c r="D23" s="28"/>
      <c r="E23" s="70" t="s">
        <v>95</v>
      </c>
      <c r="F23" s="71"/>
      <c r="G23" s="29">
        <v>0.5</v>
      </c>
    </row>
    <row r="24" spans="1:10" ht="31.5" x14ac:dyDescent="0.25">
      <c r="A24" s="30" t="s">
        <v>96</v>
      </c>
      <c r="B24" s="31">
        <f>H18</f>
        <v>55201.053619384766</v>
      </c>
      <c r="C24" s="28"/>
      <c r="D24" s="28"/>
      <c r="E24" s="32" t="s">
        <v>97</v>
      </c>
      <c r="F24" s="33" t="s">
        <v>98</v>
      </c>
      <c r="G24" s="34" t="s">
        <v>99</v>
      </c>
    </row>
    <row r="25" spans="1:10" ht="16.5" thickBot="1" x14ac:dyDescent="0.3">
      <c r="A25" s="30" t="s">
        <v>100</v>
      </c>
      <c r="B25" s="31">
        <f>I18</f>
        <v>53.907278925180435</v>
      </c>
      <c r="E25" s="35">
        <f>B23*G22/(1024)</f>
        <v>20148384.571075439</v>
      </c>
      <c r="F25" s="36">
        <f>B23*G22/(1024^2)</f>
        <v>19676.156807690859</v>
      </c>
      <c r="G25" s="37">
        <f>B23*G22/(1024^3)</f>
        <v>19.214996882510604</v>
      </c>
    </row>
    <row r="26" spans="1:10" ht="32.25" thickBot="1" x14ac:dyDescent="0.3">
      <c r="A26" s="38" t="s">
        <v>101</v>
      </c>
      <c r="B26" s="39">
        <f>J18</f>
        <v>5.2643827075371519E-2</v>
      </c>
      <c r="C26" s="28"/>
      <c r="D26" s="28"/>
      <c r="E26" s="40" t="s">
        <v>102</v>
      </c>
      <c r="F26" s="33" t="s">
        <v>103</v>
      </c>
      <c r="G26" s="34" t="s">
        <v>104</v>
      </c>
    </row>
    <row r="27" spans="1:10" ht="15.75" thickBot="1" x14ac:dyDescent="0.3">
      <c r="E27" s="41">
        <f>B23*G22/(1024)*G23</f>
        <v>10074192.28553772</v>
      </c>
      <c r="F27" s="42">
        <f>B23*G22/(1024^2)*G23</f>
        <v>9838.0784038454294</v>
      </c>
      <c r="G27" s="39">
        <f>B23*G22/(1024^3)*G23</f>
        <v>9.6074984412553022</v>
      </c>
    </row>
    <row r="28" spans="1:10" ht="15.75" thickBot="1" x14ac:dyDescent="0.3">
      <c r="A28" s="43"/>
    </row>
    <row r="29" spans="1:10" ht="24" thickBot="1" x14ac:dyDescent="0.4">
      <c r="A29" s="72" t="s">
        <v>105</v>
      </c>
      <c r="B29" s="73"/>
      <c r="C29" s="73"/>
      <c r="D29" s="73"/>
      <c r="E29" s="73"/>
      <c r="F29" s="73"/>
      <c r="G29" s="73"/>
      <c r="H29" s="73"/>
      <c r="I29" s="73"/>
      <c r="J29" s="74"/>
    </row>
    <row r="30" spans="1:10" x14ac:dyDescent="0.25">
      <c r="A30" s="53" t="s">
        <v>106</v>
      </c>
      <c r="B30" s="54"/>
      <c r="C30" s="54"/>
      <c r="D30" s="54"/>
      <c r="E30" s="54"/>
      <c r="F30" s="54"/>
      <c r="G30" s="54"/>
      <c r="H30" s="54"/>
      <c r="I30" s="54"/>
      <c r="J30" s="55"/>
    </row>
    <row r="31" spans="1:10" x14ac:dyDescent="0.25">
      <c r="A31" s="56"/>
      <c r="B31" s="57"/>
      <c r="C31" s="57"/>
      <c r="D31" s="57"/>
      <c r="E31" s="57"/>
      <c r="F31" s="57"/>
      <c r="G31" s="57"/>
      <c r="H31" s="57"/>
      <c r="I31" s="57"/>
      <c r="J31" s="58"/>
    </row>
    <row r="32" spans="1:10" x14ac:dyDescent="0.25">
      <c r="A32" s="56"/>
      <c r="B32" s="57"/>
      <c r="C32" s="57"/>
      <c r="D32" s="57"/>
      <c r="E32" s="57"/>
      <c r="F32" s="57"/>
      <c r="G32" s="57"/>
      <c r="H32" s="57"/>
      <c r="I32" s="57"/>
      <c r="J32" s="58"/>
    </row>
    <row r="33" spans="1:10" x14ac:dyDescent="0.25">
      <c r="A33" s="56"/>
      <c r="B33" s="57"/>
      <c r="C33" s="57"/>
      <c r="D33" s="57"/>
      <c r="E33" s="57"/>
      <c r="F33" s="57"/>
      <c r="G33" s="57"/>
      <c r="H33" s="57"/>
      <c r="I33" s="57"/>
      <c r="J33" s="58"/>
    </row>
    <row r="34" spans="1:10" ht="15.75" thickBot="1" x14ac:dyDescent="0.3">
      <c r="A34" s="59"/>
      <c r="B34" s="60"/>
      <c r="C34" s="60"/>
      <c r="D34" s="60"/>
      <c r="E34" s="60"/>
      <c r="F34" s="60"/>
      <c r="G34" s="60"/>
      <c r="H34" s="60"/>
      <c r="I34" s="60"/>
      <c r="J34" s="61"/>
    </row>
  </sheetData>
  <mergeCells count="7">
    <mergeCell ref="A30:J34"/>
    <mergeCell ref="A1:J1"/>
    <mergeCell ref="A21:B21"/>
    <mergeCell ref="E21:G21"/>
    <mergeCell ref="E22:F22"/>
    <mergeCell ref="E23:F23"/>
    <mergeCell ref="A29:J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2ACD4-7848-4373-99D6-EA3BDF1376BF}">
  <dimension ref="A1"/>
  <sheetViews>
    <sheetView showGridLines="0" topLeftCell="A16" zoomScale="85" zoomScaleNormal="85" workbookViewId="0">
      <selection activeCell="AE24" sqref="AE24"/>
    </sheetView>
  </sheetViews>
  <sheetFormatPr defaultRowHeight="15" x14ac:dyDescent="0.2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System_components</vt:lpstr>
      <vt:lpstr>Indexes</vt:lpstr>
      <vt:lpstr>Azure_Firewall_Rules</vt:lpstr>
      <vt:lpstr>All_ports_&amp;_Flow</vt:lpstr>
      <vt:lpstr>Daily Log Sizing Estimator</vt:lpstr>
      <vt:lpstr>Design</vt:lpstr>
    </vt:vector>
  </TitlesOfParts>
  <Company>Shriners Hospitals for Children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r00t</cp:lastModifiedBy>
  <dcterms:created xsi:type="dcterms:W3CDTF">2018-02-08T11:12:02Z</dcterms:created>
  <dcterms:modified xsi:type="dcterms:W3CDTF">2021-07-14T18:21:23Z</dcterms:modified>
</cp:coreProperties>
</file>